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rowland\"/>
    </mc:Choice>
  </mc:AlternateContent>
  <xr:revisionPtr revIDLastSave="0" documentId="8_{03EF62E1-5C5B-41F0-A790-4719A5E3456D}" xr6:coauthVersionLast="47" xr6:coauthVersionMax="47" xr10:uidLastSave="{00000000-0000-0000-0000-000000000000}"/>
  <bookViews>
    <workbookView xWindow="-28920" yWindow="5400" windowWidth="29040" windowHeight="15840" xr2:uid="{3A91F639-DDA0-4398-BA92-986EF93201C3}"/>
  </bookViews>
  <sheets>
    <sheet name="Viability C'land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C76" i="1" l="1"/>
  <c r="C75" i="1"/>
  <c r="G125" i="2"/>
  <c r="G124" i="2"/>
  <c r="G101" i="2"/>
  <c r="G24" i="2"/>
  <c r="G110" i="2"/>
  <c r="G103" i="2"/>
  <c r="G86" i="2"/>
  <c r="G63" i="2"/>
  <c r="G61" i="2"/>
  <c r="G50" i="2"/>
  <c r="G49" i="2"/>
  <c r="G46" i="2"/>
  <c r="G41" i="2"/>
  <c r="G40" i="2"/>
  <c r="G39" i="2"/>
  <c r="G37" i="2"/>
  <c r="G36" i="2"/>
  <c r="G35" i="2"/>
  <c r="G34" i="2"/>
  <c r="G32" i="2"/>
  <c r="G30" i="2"/>
  <c r="G22" i="2"/>
  <c r="G21" i="2"/>
  <c r="G20" i="2"/>
  <c r="G18" i="2"/>
  <c r="G17" i="2"/>
  <c r="G15" i="2"/>
  <c r="I125" i="2" l="1"/>
  <c r="I84" i="2"/>
  <c r="I57" i="2"/>
  <c r="I32" i="2"/>
  <c r="G129" i="2"/>
  <c r="G131" i="2" s="1"/>
  <c r="G133" i="2" s="1"/>
  <c r="I129" i="2" l="1"/>
  <c r="C77" i="1"/>
  <c r="C96" i="1"/>
  <c r="D93" i="1"/>
  <c r="E63" i="1"/>
  <c r="D23" i="1"/>
  <c r="F20" i="1"/>
  <c r="F19" i="1"/>
  <c r="F23" i="1" s="1"/>
  <c r="E41" i="1"/>
  <c r="E39" i="1"/>
  <c r="H56" i="1"/>
  <c r="E59" i="1" s="1"/>
  <c r="C105" i="1" l="1"/>
  <c r="E62" i="1"/>
  <c r="C95" i="1"/>
  <c r="C98" i="1" s="1"/>
  <c r="C90" i="1"/>
  <c r="C91" i="1" s="1"/>
  <c r="C92" i="1" s="1"/>
  <c r="H8" i="1"/>
  <c r="H9" i="1"/>
  <c r="H10" i="1"/>
  <c r="H11" i="1"/>
  <c r="H12" i="1"/>
  <c r="H7" i="1"/>
  <c r="F8" i="1"/>
  <c r="F9" i="1"/>
  <c r="F10" i="1"/>
  <c r="F11" i="1"/>
  <c r="F12" i="1"/>
  <c r="F7" i="1"/>
  <c r="D13" i="1"/>
  <c r="D25" i="1" s="1"/>
  <c r="E65" i="1" l="1"/>
  <c r="C94" i="1"/>
  <c r="C99" i="1" s="1"/>
  <c r="F13" i="1"/>
  <c r="F25" i="1" s="1"/>
  <c r="E31" i="1" l="1"/>
  <c r="E57" i="1" s="1"/>
  <c r="E61" i="1" s="1"/>
  <c r="E66" i="1" s="1"/>
  <c r="F66" i="1" s="1"/>
  <c r="C102" i="1"/>
  <c r="C101" i="1" l="1"/>
  <c r="C103" i="1" s="1"/>
  <c r="C106" i="1" s="1"/>
  <c r="D106" i="1" s="1"/>
</calcChain>
</file>

<file path=xl/sharedStrings.xml><?xml version="1.0" encoding="utf-8"?>
<sst xmlns="http://schemas.openxmlformats.org/spreadsheetml/2006/main" count="351" uniqueCount="288">
  <si>
    <t xml:space="preserve">Private </t>
  </si>
  <si>
    <t>House Type</t>
  </si>
  <si>
    <t>No.</t>
  </si>
  <si>
    <t>GIA m2</t>
  </si>
  <si>
    <t>Total GIA m2</t>
  </si>
  <si>
    <t>Sale Price</t>
  </si>
  <si>
    <t>Total sale price</t>
  </si>
  <si>
    <t>Plot no.</t>
  </si>
  <si>
    <t>Type 1</t>
  </si>
  <si>
    <t>3 bed linked with garage</t>
  </si>
  <si>
    <t>Type 2</t>
  </si>
  <si>
    <t>3 bed detached with garage</t>
  </si>
  <si>
    <t>Type 3</t>
  </si>
  <si>
    <t>3 bed semi</t>
  </si>
  <si>
    <t xml:space="preserve">Type 5 </t>
  </si>
  <si>
    <t xml:space="preserve">Type 6 </t>
  </si>
  <si>
    <t>Type 7</t>
  </si>
  <si>
    <t>2 bed semi/terrace</t>
  </si>
  <si>
    <t>20,21</t>
  </si>
  <si>
    <t>3,4</t>
  </si>
  <si>
    <t>15-20</t>
  </si>
  <si>
    <t>11-14</t>
  </si>
  <si>
    <t>1,2</t>
  </si>
  <si>
    <t>5,6,7</t>
  </si>
  <si>
    <t>Affordable</t>
  </si>
  <si>
    <t>Total Gia m2</t>
  </si>
  <si>
    <t>Build costs</t>
  </si>
  <si>
    <t>Land</t>
  </si>
  <si>
    <t>inc stamp</t>
  </si>
  <si>
    <t>Services</t>
  </si>
  <si>
    <t>Water/Gas/Electric</t>
  </si>
  <si>
    <t>Adobatble Rd/Footpath</t>
  </si>
  <si>
    <t xml:space="preserve">S104 Drainage </t>
  </si>
  <si>
    <t>10 year guarnatee</t>
  </si>
  <si>
    <t>Building control</t>
  </si>
  <si>
    <t>Drainage design</t>
  </si>
  <si>
    <t xml:space="preserve">Plot </t>
  </si>
  <si>
    <t>Sales</t>
  </si>
  <si>
    <t xml:space="preserve">Total sales:  </t>
  </si>
  <si>
    <t>ACTUAL SALES</t>
  </si>
  <si>
    <t>Actual Scheme costs:</t>
  </si>
  <si>
    <t>ALBION STREET CROWLAND</t>
  </si>
  <si>
    <t>22 New homes</t>
  </si>
  <si>
    <t>Actual Sales (GDV):</t>
  </si>
  <si>
    <t>22 units</t>
  </si>
  <si>
    <t xml:space="preserve">office and over heads </t>
  </si>
  <si>
    <t xml:space="preserve">Site set up, cabins , water,  electric </t>
  </si>
  <si>
    <t xml:space="preserve">costs associated with Linc county council/ HE </t>
  </si>
  <si>
    <t xml:space="preserve">Viabilty study </t>
  </si>
  <si>
    <t xml:space="preserve">application </t>
  </si>
  <si>
    <t xml:space="preserve">Planning achitect </t>
  </si>
  <si>
    <t xml:space="preserve">structural engineer </t>
  </si>
  <si>
    <t xml:space="preserve">inc de watering </t>
  </si>
  <si>
    <t xml:space="preserve">build cost </t>
  </si>
  <si>
    <t>inc diverting electric main left on site by LCC</t>
  </si>
  <si>
    <t xml:space="preserve">consumables on site, skips, wc , electric, water , telephone , internet </t>
  </si>
  <si>
    <t xml:space="preserve">office , store/canteen , wc , water, electric </t>
  </si>
  <si>
    <t>Building regs</t>
  </si>
  <si>
    <t xml:space="preserve">LCC road fees development fees </t>
  </si>
  <si>
    <t>LCC / drop kerbs</t>
  </si>
  <si>
    <t xml:space="preserve">Churchfield costs associated with viability </t>
  </si>
  <si>
    <t xml:space="preserve">telephone , internet , water , elec </t>
  </si>
  <si>
    <t>gas , water , electric , mains</t>
  </si>
  <si>
    <t xml:space="preserve"> Bank surveyor / monitoring </t>
  </si>
  <si>
    <t xml:space="preserve">8 x £800 monitoring / draw down  visits </t>
  </si>
  <si>
    <t xml:space="preserve">1 bed </t>
  </si>
  <si>
    <t>2 bed</t>
  </si>
  <si>
    <t>TOTAL UNITS:</t>
  </si>
  <si>
    <t>Total m2:</t>
  </si>
  <si>
    <t>9,10</t>
  </si>
  <si>
    <t xml:space="preserve">COST DESCRIPTION </t>
  </si>
  <si>
    <t>NOTES</t>
  </si>
  <si>
    <t>Profit from sales:</t>
  </si>
  <si>
    <t>Sales Fees:</t>
  </si>
  <si>
    <t>Solictor fees:</t>
  </si>
  <si>
    <t>Bank fees:</t>
  </si>
  <si>
    <t>Profit:</t>
  </si>
  <si>
    <t>New Plots Costs</t>
  </si>
  <si>
    <t>Site set up</t>
  </si>
  <si>
    <t>SOCIAL HOUSES PAYMENT, C'FIELD COSTS</t>
  </si>
  <si>
    <t>Plot 9 105m2</t>
  </si>
  <si>
    <t xml:space="preserve">Planning </t>
  </si>
  <si>
    <t>B.regs</t>
  </si>
  <si>
    <t xml:space="preserve">Flood risk </t>
  </si>
  <si>
    <t>10 year Guarantee</t>
  </si>
  <si>
    <t xml:space="preserve">Structural engineer </t>
  </si>
  <si>
    <t>Consumables on site</t>
  </si>
  <si>
    <t>Viability study SHDC</t>
  </si>
  <si>
    <t xml:space="preserve">Services </t>
  </si>
  <si>
    <t xml:space="preserve">Site manager / surveyor </t>
  </si>
  <si>
    <t xml:space="preserve">Development costs </t>
  </si>
  <si>
    <t xml:space="preserve">Contingency </t>
  </si>
  <si>
    <t>Total build costs:</t>
  </si>
  <si>
    <t>Sales total:</t>
  </si>
  <si>
    <t>Solictors fees</t>
  </si>
  <si>
    <t>Bank/Finance Fees:</t>
  </si>
  <si>
    <t>Total sale price GDV-predicted</t>
  </si>
  <si>
    <t>House Type F</t>
  </si>
  <si>
    <t>Gosberton</t>
  </si>
  <si>
    <t xml:space="preserve">3 Bed Semi Detached </t>
  </si>
  <si>
    <t>Drawing numbers:</t>
  </si>
  <si>
    <t>038927.1005C</t>
  </si>
  <si>
    <t>Layout plans</t>
  </si>
  <si>
    <t>Plot numbers: 10-13, 16,17</t>
  </si>
  <si>
    <t>038927.2005D</t>
  </si>
  <si>
    <t xml:space="preserve">Elevations </t>
  </si>
  <si>
    <t>038927.3005C</t>
  </si>
  <si>
    <t>Sections</t>
  </si>
  <si>
    <t>038927.4005B</t>
  </si>
  <si>
    <t>Horizontal Setting Out</t>
  </si>
  <si>
    <t>Item</t>
  </si>
  <si>
    <t>Description</t>
  </si>
  <si>
    <t>Quantity</t>
  </si>
  <si>
    <t>Unit</t>
  </si>
  <si>
    <t>Rate</t>
  </si>
  <si>
    <t>Cost</t>
  </si>
  <si>
    <t>Notes/sub contractor</t>
  </si>
  <si>
    <t xml:space="preserve">Strip Top soil </t>
  </si>
  <si>
    <t>Strip and keep on site for later use</t>
  </si>
  <si>
    <t>m3</t>
  </si>
  <si>
    <t>Groundworks/Sub Structure</t>
  </si>
  <si>
    <t>Set out</t>
  </si>
  <si>
    <t>2 visits</t>
  </si>
  <si>
    <t>item</t>
  </si>
  <si>
    <t>Engineer</t>
  </si>
  <si>
    <t>Dig foundation</t>
  </si>
  <si>
    <t xml:space="preserve">750mm (w) x 1000mm (d) Keep spoil on site </t>
  </si>
  <si>
    <t xml:space="preserve">Concrete Foundation </t>
  </si>
  <si>
    <t>500mm (d) x 750mm(w)</t>
  </si>
  <si>
    <t>Sub-Structure blockwork</t>
  </si>
  <si>
    <t>2 course 7n 300mm trench blocks. Ext walls only</t>
  </si>
  <si>
    <t>m2</t>
  </si>
  <si>
    <t>4 course 100mm 7N Dense Concrete Block. Ext walls</t>
  </si>
  <si>
    <t>4 course 100mm 7n laid flat</t>
  </si>
  <si>
    <t>Backfill</t>
  </si>
  <si>
    <t>Back with spoil. Level perimeter with recycled material</t>
  </si>
  <si>
    <t>Plot drainage</t>
  </si>
  <si>
    <t>FW/SW - 100mm dia plastic. Surround 10mm gravel</t>
  </si>
  <si>
    <t>Water/elec duct</t>
  </si>
  <si>
    <t xml:space="preserve">100mm blue -water, 50mm black electric </t>
  </si>
  <si>
    <t>Beam and block floor</t>
  </si>
  <si>
    <t>150mm deep concrete floor beams infill - 100mm blocks</t>
  </si>
  <si>
    <t>Brickwork below DPC</t>
  </si>
  <si>
    <t>150mm (2 course face bricks)</t>
  </si>
  <si>
    <t>100mm DPC</t>
  </si>
  <si>
    <t>Ext &amp; Int skin</t>
  </si>
  <si>
    <t>Lm</t>
  </si>
  <si>
    <t>Super Structure</t>
  </si>
  <si>
    <t>450mm DPC</t>
  </si>
  <si>
    <t>Over lintels/boxes/vents</t>
  </si>
  <si>
    <t>no.</t>
  </si>
  <si>
    <t>3 phase meter box</t>
  </si>
  <si>
    <t>Electric meter box</t>
  </si>
  <si>
    <t>Super structure - Face brickwork</t>
  </si>
  <si>
    <t>Half Bond bucket handle joint. 102.5mm outer skin</t>
  </si>
  <si>
    <t>Super structure- Ext Blockwork</t>
  </si>
  <si>
    <t>100mm celcons aircrete or similar. 100mm inner skin</t>
  </si>
  <si>
    <t>Internal blockwork</t>
  </si>
  <si>
    <t>100mm celcons or similar. GF walls only</t>
  </si>
  <si>
    <t>Lintels</t>
  </si>
  <si>
    <t>Cavity Insulation</t>
  </si>
  <si>
    <t>100mm Dri - Therm 32</t>
  </si>
  <si>
    <t xml:space="preserve">1st floor joists </t>
  </si>
  <si>
    <t>225mm deep posi joists</t>
  </si>
  <si>
    <t>1st floor deck</t>
  </si>
  <si>
    <t xml:space="preserve">22mm peel clean egger board or similar </t>
  </si>
  <si>
    <t xml:space="preserve">Glue/adhesive </t>
  </si>
  <si>
    <t xml:space="preserve">Roof trusses </t>
  </si>
  <si>
    <t>sum</t>
  </si>
  <si>
    <t>Inc crane</t>
  </si>
  <si>
    <t>Roof coverings/gutters</t>
  </si>
  <si>
    <t xml:space="preserve">Breathable membrane. Batton. Concrete tiles </t>
  </si>
  <si>
    <t xml:space="preserve">Black plastic rw goods </t>
  </si>
  <si>
    <t>Scaffold</t>
  </si>
  <si>
    <t>Independent with 1no. Loading bay inc Trad system</t>
  </si>
  <si>
    <t>Windows</t>
  </si>
  <si>
    <t xml:space="preserve">UPVC - colour - see plot schedule. </t>
  </si>
  <si>
    <t xml:space="preserve">1st Fix &amp; Plastering </t>
  </si>
  <si>
    <t>Ground floor insulation &amp; screed</t>
  </si>
  <si>
    <t>175mm kingspan or similar. 50mm pump screed</t>
  </si>
  <si>
    <t xml:space="preserve">Concrete garage floor </t>
  </si>
  <si>
    <t>100mm thick concrete. Tamp finish</t>
  </si>
  <si>
    <t xml:space="preserve">1st fix carpentry </t>
  </si>
  <si>
    <t xml:space="preserve">1st floor studwork - 47 x 100 timber </t>
  </si>
  <si>
    <t xml:space="preserve">Door liners </t>
  </si>
  <si>
    <t>138mm - studwork</t>
  </si>
  <si>
    <t>155mm blockwork</t>
  </si>
  <si>
    <t xml:space="preserve">MDF window baord 25mm x 294mm </t>
  </si>
  <si>
    <t>Window baord channel</t>
  </si>
  <si>
    <t>Window board bracket</t>
  </si>
  <si>
    <t xml:space="preserve">Straight flight stairs </t>
  </si>
  <si>
    <t>Boxing soil pipes</t>
  </si>
  <si>
    <t>Pre formed porch canopy (flat)</t>
  </si>
  <si>
    <t>Over front door</t>
  </si>
  <si>
    <t>1st fix carpentry (labour)</t>
  </si>
  <si>
    <t>Labour element - joists/roof/1st fix</t>
  </si>
  <si>
    <t xml:space="preserve">Plastering </t>
  </si>
  <si>
    <t>15mm board to ceilings. 12.5mm dot &amp; Dab walls. Skim</t>
  </si>
  <si>
    <t>Plumbing</t>
  </si>
  <si>
    <t>1st and 2nd fix. Inc air source heat pump.</t>
  </si>
  <si>
    <t>Fit bathroom/en suite/kitchen/utility. Inc Mastic</t>
  </si>
  <si>
    <t xml:space="preserve">Electrics </t>
  </si>
  <si>
    <t xml:space="preserve">1st and fix </t>
  </si>
  <si>
    <t xml:space="preserve">Outside lights </t>
  </si>
  <si>
    <t xml:space="preserve">Supply outside lights and bulbs </t>
  </si>
  <si>
    <t>2nd Fix &amp; Landscaping</t>
  </si>
  <si>
    <t xml:space="preserve">Bathrooms </t>
  </si>
  <si>
    <t xml:space="preserve">En - Suites </t>
  </si>
  <si>
    <t xml:space="preserve">         Fitting included in plumbing above</t>
  </si>
  <si>
    <t>W/C ground floor</t>
  </si>
  <si>
    <t xml:space="preserve">2nd Fix carpenrty </t>
  </si>
  <si>
    <t>Doors-Dordogne smooth or similar.</t>
  </si>
  <si>
    <t xml:space="preserve">Handles-Newington packs or similar </t>
  </si>
  <si>
    <t>Skirting MDF primed Burford or similar 96mm</t>
  </si>
  <si>
    <t>Archtrave MDF primed burford or similar 45mm</t>
  </si>
  <si>
    <t>Slatted shelving in A/C.  2x1 plained</t>
  </si>
  <si>
    <t xml:space="preserve">Boxings in MDF 18mm </t>
  </si>
  <si>
    <t>MDF 18mm wardrobe shelf</t>
  </si>
  <si>
    <t xml:space="preserve">2nd fix Carpenrty Labour </t>
  </si>
  <si>
    <t xml:space="preserve">Labour element - fit doors skirting etc </t>
  </si>
  <si>
    <t>Loft hatch</t>
  </si>
  <si>
    <t xml:space="preserve">Pre formed hinged &amp; insulated </t>
  </si>
  <si>
    <t xml:space="preserve">Loft Insulation </t>
  </si>
  <si>
    <t xml:space="preserve">300mm total in 2no. Layers </t>
  </si>
  <si>
    <t xml:space="preserve">Kitchen   </t>
  </si>
  <si>
    <t>Units, appliances, worktops. Supply/fit</t>
  </si>
  <si>
    <t>Tiling</t>
  </si>
  <si>
    <t xml:space="preserve">Bathroom/ensuite/wc spalshabck </t>
  </si>
  <si>
    <t xml:space="preserve">Paint Decorate </t>
  </si>
  <si>
    <t xml:space="preserve">Throughout building. </t>
  </si>
  <si>
    <t xml:space="preserve">Externals </t>
  </si>
  <si>
    <t xml:space="preserve">Paving </t>
  </si>
  <si>
    <t xml:space="preserve">Fence -1.8m closeboard </t>
  </si>
  <si>
    <t xml:space="preserve">Driveway - permebale tarmac </t>
  </si>
  <si>
    <t xml:space="preserve">Turf - rear gardens </t>
  </si>
  <si>
    <t xml:space="preserve">Path edgings </t>
  </si>
  <si>
    <t>Gate</t>
  </si>
  <si>
    <t>Shrubs</t>
  </si>
  <si>
    <t>Clean</t>
  </si>
  <si>
    <t>Build clean on practical completion</t>
  </si>
  <si>
    <t xml:space="preserve">Snagging </t>
  </si>
  <si>
    <t>Prelims</t>
  </si>
  <si>
    <t>Floorings</t>
  </si>
  <si>
    <t>Carpets &amp; Vinyl (not included in sale)</t>
  </si>
  <si>
    <t>TOTAL FOR HOUSE:</t>
  </si>
  <si>
    <t>TOTAL FOR GARAGE:</t>
  </si>
  <si>
    <t>GRAND TOTAL:</t>
  </si>
  <si>
    <t>TOTAL m2:</t>
  </si>
  <si>
    <t>Cost per m2:</t>
  </si>
  <si>
    <t xml:space="preserve">Including single garage </t>
  </si>
  <si>
    <t>Land off Boston Road</t>
  </si>
  <si>
    <t>Inc muck away</t>
  </si>
  <si>
    <t xml:space="preserve">Inc muck away </t>
  </si>
  <si>
    <t xml:space="preserve">Lintels over drainage </t>
  </si>
  <si>
    <t>Conc lintels over drainage</t>
  </si>
  <si>
    <t>Inc party wall EWM - 22</t>
  </si>
  <si>
    <t>Form cavity/wall ties</t>
  </si>
  <si>
    <t>HRT4 or similar housing tie/party wall ties</t>
  </si>
  <si>
    <t xml:space="preserve">Cavity - hi therm plus internals </t>
  </si>
  <si>
    <t xml:space="preserve">Roof trusses to house. Lifted on with crane </t>
  </si>
  <si>
    <t>Skips</t>
  </si>
  <si>
    <t>Plot 3 90m2</t>
  </si>
  <si>
    <t>Plot 4  90m2</t>
  </si>
  <si>
    <t xml:space="preserve">Profit on 22no. Initails scheme </t>
  </si>
  <si>
    <t>Profit on 3no. Additional dwellings</t>
  </si>
  <si>
    <t>Total sales 25no. Houses</t>
  </si>
  <si>
    <t>Profit for 25no. Houses</t>
  </si>
  <si>
    <t>Extra S278 works</t>
  </si>
  <si>
    <t xml:space="preserve">Sales dates </t>
  </si>
  <si>
    <t>12.3.21</t>
  </si>
  <si>
    <t>11.3.21</t>
  </si>
  <si>
    <t>27.9.21</t>
  </si>
  <si>
    <t>8.10.21</t>
  </si>
  <si>
    <t>3.8.21</t>
  </si>
  <si>
    <t>15.8.22</t>
  </si>
  <si>
    <t>3.9.21</t>
  </si>
  <si>
    <t>6.8.21</t>
  </si>
  <si>
    <t>5.11.21</t>
  </si>
  <si>
    <t>29.10.21</t>
  </si>
  <si>
    <t>16.12.21</t>
  </si>
  <si>
    <t>22.12.21</t>
  </si>
  <si>
    <t>17.9.21</t>
  </si>
  <si>
    <t>28.7.21</t>
  </si>
  <si>
    <t>31.8.21</t>
  </si>
  <si>
    <t>22.11.21</t>
  </si>
  <si>
    <t>24.6.21</t>
  </si>
  <si>
    <t>6 (20% off)</t>
  </si>
  <si>
    <t>14(20% off)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</si>
</sst>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&quot;£&quot;#,##0.000"/>
    <numFmt numFmtId="167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6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4.9989318521683403E-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07">
    <xf numFmtId="0" fontId="0" fillId="0" borderId="0" xfId="0"/>
    <xf numFmtId="0" fontId="2" fillId="0" borderId="0" xfId="0" applyFont="1"/>
    <xf numFmtId="44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44" fontId="1" fillId="0" borderId="0" xfId="0" applyNumberFormat="1" applyFont="1"/>
    <xf numFmtId="0" fontId="4" fillId="0" borderId="0" xfId="0" applyFont="1"/>
    <xf numFmtId="0" fontId="1" fillId="0" borderId="0" xfId="0" applyFont="1"/>
    <xf numFmtId="0" fontId="0" fillId="0" borderId="1" xfId="0" applyBorder="1"/>
    <xf numFmtId="2" fontId="0" fillId="0" borderId="1" xfId="0" applyNumberFormat="1" applyBorder="1"/>
    <xf numFmtId="44" fontId="0" fillId="0" borderId="1" xfId="0" applyNumberFormat="1" applyBorder="1"/>
    <xf numFmtId="10" fontId="0" fillId="0" borderId="0" xfId="0" applyNumberFormat="1"/>
    <xf numFmtId="9" fontId="0" fillId="0" borderId="0" xfId="0" applyNumberFormat="1"/>
    <xf numFmtId="0" fontId="0" fillId="0" borderId="5" xfId="0" applyBorder="1"/>
    <xf numFmtId="0" fontId="0" fillId="0" borderId="4" xfId="0" applyBorder="1"/>
    <xf numFmtId="0" fontId="0" fillId="0" borderId="10" xfId="0" applyBorder="1"/>
    <xf numFmtId="0" fontId="5" fillId="0" borderId="0" xfId="0" applyFont="1"/>
    <xf numFmtId="0" fontId="0" fillId="0" borderId="11" xfId="0" applyBorder="1"/>
    <xf numFmtId="0" fontId="0" fillId="0" borderId="12" xfId="0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13" xfId="0" applyFont="1" applyFill="1" applyBorder="1"/>
    <xf numFmtId="0" fontId="2" fillId="0" borderId="13" xfId="0" applyFont="1" applyBorder="1"/>
    <xf numFmtId="0" fontId="0" fillId="0" borderId="13" xfId="0" applyBorder="1"/>
    <xf numFmtId="44" fontId="0" fillId="0" borderId="13" xfId="0" applyNumberFormat="1" applyBorder="1"/>
    <xf numFmtId="49" fontId="0" fillId="0" borderId="13" xfId="0" applyNumberFormat="1" applyBorder="1"/>
    <xf numFmtId="16" fontId="0" fillId="0" borderId="13" xfId="0" applyNumberFormat="1" applyBorder="1"/>
    <xf numFmtId="0" fontId="1" fillId="0" borderId="13" xfId="0" applyFont="1" applyBorder="1"/>
    <xf numFmtId="0" fontId="1" fillId="3" borderId="13" xfId="0" applyFont="1" applyFill="1" applyBorder="1"/>
    <xf numFmtId="44" fontId="1" fillId="4" borderId="13" xfId="0" applyNumberFormat="1" applyFont="1" applyFill="1" applyBorder="1"/>
    <xf numFmtId="0" fontId="0" fillId="0" borderId="14" xfId="0" applyBorder="1"/>
    <xf numFmtId="4" fontId="0" fillId="0" borderId="0" xfId="0" applyNumberFormat="1"/>
    <xf numFmtId="164" fontId="0" fillId="0" borderId="0" xfId="0" applyNumberFormat="1"/>
    <xf numFmtId="44" fontId="6" fillId="0" borderId="0" xfId="0" applyNumberFormat="1" applyFont="1"/>
    <xf numFmtId="164" fontId="6" fillId="0" borderId="0" xfId="0" applyNumberFormat="1" applyFont="1"/>
    <xf numFmtId="164" fontId="1" fillId="0" borderId="0" xfId="0" applyNumberFormat="1" applyFont="1"/>
    <xf numFmtId="0" fontId="1" fillId="0" borderId="1" xfId="0" applyFont="1" applyBorder="1"/>
    <xf numFmtId="0" fontId="0" fillId="0" borderId="0" xfId="0" applyAlignment="1">
      <alignment horizontal="center"/>
    </xf>
    <xf numFmtId="2" fontId="0" fillId="6" borderId="2" xfId="0" applyNumberFormat="1" applyFill="1" applyBorder="1" applyAlignment="1">
      <alignment horizontal="right"/>
    </xf>
    <xf numFmtId="0" fontId="1" fillId="6" borderId="3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right"/>
    </xf>
    <xf numFmtId="0" fontId="1" fillId="7" borderId="3" xfId="0" applyFont="1" applyFill="1" applyBorder="1" applyAlignment="1">
      <alignment horizontal="center"/>
    </xf>
    <xf numFmtId="0" fontId="3" fillId="0" borderId="13" xfId="0" applyFont="1" applyBorder="1"/>
    <xf numFmtId="2" fontId="0" fillId="0" borderId="13" xfId="0" applyNumberFormat="1" applyBorder="1"/>
    <xf numFmtId="44" fontId="1" fillId="0" borderId="13" xfId="0" applyNumberFormat="1" applyFont="1" applyBorder="1"/>
    <xf numFmtId="0" fontId="0" fillId="0" borderId="13" xfId="0" applyBorder="1" applyAlignment="1">
      <alignment horizontal="left"/>
    </xf>
    <xf numFmtId="0" fontId="8" fillId="0" borderId="0" xfId="0" applyFont="1"/>
    <xf numFmtId="10" fontId="1" fillId="0" borderId="0" xfId="0" applyNumberFormat="1" applyFont="1"/>
    <xf numFmtId="44" fontId="1" fillId="8" borderId="15" xfId="0" applyNumberFormat="1" applyFont="1" applyFill="1" applyBorder="1"/>
    <xf numFmtId="44" fontId="1" fillId="8" borderId="10" xfId="0" applyNumberFormat="1" applyFont="1" applyFill="1" applyBorder="1"/>
    <xf numFmtId="44" fontId="0" fillId="8" borderId="10" xfId="0" applyNumberFormat="1" applyFill="1" applyBorder="1"/>
    <xf numFmtId="0" fontId="0" fillId="8" borderId="10" xfId="0" applyFill="1" applyBorder="1"/>
    <xf numFmtId="0" fontId="0" fillId="8" borderId="0" xfId="0" applyFill="1"/>
    <xf numFmtId="0" fontId="0" fillId="5" borderId="0" xfId="0" applyFill="1"/>
    <xf numFmtId="0" fontId="0" fillId="6" borderId="0" xfId="0" applyFill="1"/>
    <xf numFmtId="0" fontId="1" fillId="8" borderId="18" xfId="0" applyFont="1" applyFill="1" applyBorder="1"/>
    <xf numFmtId="0" fontId="0" fillId="8" borderId="19" xfId="0" applyFill="1" applyBorder="1"/>
    <xf numFmtId="44" fontId="1" fillId="8" borderId="20" xfId="0" applyNumberFormat="1" applyFont="1" applyFill="1" applyBorder="1"/>
    <xf numFmtId="0" fontId="1" fillId="6" borderId="18" xfId="0" applyFont="1" applyFill="1" applyBorder="1"/>
    <xf numFmtId="0" fontId="0" fillId="6" borderId="19" xfId="0" applyFill="1" applyBorder="1"/>
    <xf numFmtId="44" fontId="1" fillId="6" borderId="20" xfId="0" applyNumberFormat="1" applyFont="1" applyFill="1" applyBorder="1"/>
    <xf numFmtId="44" fontId="1" fillId="5" borderId="19" xfId="0" applyNumberFormat="1" applyFont="1" applyFill="1" applyBorder="1"/>
    <xf numFmtId="0" fontId="0" fillId="5" borderId="19" xfId="0" applyFill="1" applyBorder="1"/>
    <xf numFmtId="0" fontId="1" fillId="8" borderId="0" xfId="0" applyFont="1" applyFill="1"/>
    <xf numFmtId="44" fontId="1" fillId="8" borderId="0" xfId="0" applyNumberFormat="1" applyFont="1" applyFill="1"/>
    <xf numFmtId="44" fontId="1" fillId="8" borderId="0" xfId="0" applyNumberFormat="1" applyFont="1" applyFill="1" applyAlignment="1">
      <alignment horizontal="left"/>
    </xf>
    <xf numFmtId="44" fontId="1" fillId="8" borderId="9" xfId="0" applyNumberFormat="1" applyFont="1" applyFill="1" applyBorder="1"/>
    <xf numFmtId="44" fontId="1" fillId="0" borderId="21" xfId="0" applyNumberFormat="1" applyFont="1" applyBorder="1"/>
    <xf numFmtId="0" fontId="1" fillId="5" borderId="0" xfId="0" applyFont="1" applyFill="1"/>
    <xf numFmtId="44" fontId="1" fillId="5" borderId="0" xfId="0" applyNumberFormat="1" applyFont="1" applyFill="1"/>
    <xf numFmtId="0" fontId="0" fillId="0" borderId="8" xfId="0" applyBorder="1"/>
    <xf numFmtId="0" fontId="2" fillId="0" borderId="22" xfId="0" applyFont="1" applyBorder="1"/>
    <xf numFmtId="0" fontId="0" fillId="0" borderId="23" xfId="0" applyBorder="1"/>
    <xf numFmtId="0" fontId="3" fillId="0" borderId="24" xfId="0" applyFont="1" applyBorder="1"/>
    <xf numFmtId="0" fontId="0" fillId="0" borderId="24" xfId="0" applyBorder="1"/>
    <xf numFmtId="0" fontId="0" fillId="0" borderId="25" xfId="0" applyBorder="1"/>
    <xf numFmtId="0" fontId="1" fillId="0" borderId="24" xfId="0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8" borderId="0" xfId="0" applyNumberFormat="1" applyFont="1" applyFill="1"/>
    <xf numFmtId="164" fontId="1" fillId="8" borderId="26" xfId="0" applyNumberFormat="1" applyFont="1" applyFill="1" applyBorder="1"/>
    <xf numFmtId="10" fontId="1" fillId="8" borderId="0" xfId="0" applyNumberFormat="1" applyFont="1" applyFill="1"/>
    <xf numFmtId="164" fontId="1" fillId="8" borderId="21" xfId="0" applyNumberFormat="1" applyFont="1" applyFill="1" applyBorder="1"/>
    <xf numFmtId="164" fontId="1" fillId="5" borderId="0" xfId="0" applyNumberFormat="1" applyFont="1" applyFill="1"/>
    <xf numFmtId="0" fontId="1" fillId="6" borderId="0" xfId="0" applyFont="1" applyFill="1"/>
    <xf numFmtId="164" fontId="6" fillId="6" borderId="0" xfId="0" applyNumberFormat="1" applyFont="1" applyFill="1"/>
    <xf numFmtId="164" fontId="1" fillId="6" borderId="0" xfId="0" applyNumberFormat="1" applyFont="1" applyFill="1"/>
    <xf numFmtId="165" fontId="1" fillId="8" borderId="0" xfId="0" applyNumberFormat="1" applyFont="1" applyFill="1"/>
    <xf numFmtId="164" fontId="1" fillId="8" borderId="9" xfId="0" applyNumberFormat="1" applyFont="1" applyFill="1" applyBorder="1"/>
    <xf numFmtId="9" fontId="8" fillId="5" borderId="0" xfId="1" applyFont="1" applyFill="1" applyAlignment="1">
      <alignment horizontal="center"/>
    </xf>
    <xf numFmtId="0" fontId="0" fillId="6" borderId="2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28" xfId="0" applyBorder="1"/>
    <xf numFmtId="0" fontId="1" fillId="9" borderId="27" xfId="0" applyFont="1" applyFill="1" applyBorder="1" applyAlignment="1">
      <alignment horizontal="center"/>
    </xf>
    <xf numFmtId="0" fontId="1" fillId="10" borderId="12" xfId="0" applyFont="1" applyFill="1" applyBorder="1" applyAlignment="1">
      <alignment horizontal="center"/>
    </xf>
    <xf numFmtId="0" fontId="1" fillId="10" borderId="0" xfId="0" applyFon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11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right"/>
    </xf>
    <xf numFmtId="0" fontId="8" fillId="12" borderId="13" xfId="0" applyFont="1" applyFill="1" applyBorder="1" applyAlignment="1">
      <alignment horizontal="center"/>
    </xf>
    <xf numFmtId="0" fontId="8" fillId="12" borderId="27" xfId="0" applyFont="1" applyFill="1" applyBorder="1" applyAlignment="1">
      <alignment horizontal="center"/>
    </xf>
    <xf numFmtId="0" fontId="0" fillId="12" borderId="0" xfId="0" applyFill="1"/>
    <xf numFmtId="0" fontId="8" fillId="12" borderId="28" xfId="0" applyFont="1" applyFill="1" applyBorder="1" applyAlignment="1">
      <alignment horizontal="right"/>
    </xf>
    <xf numFmtId="164" fontId="8" fillId="12" borderId="13" xfId="0" applyNumberFormat="1" applyFont="1" applyFill="1" applyBorder="1" applyAlignment="1">
      <alignment horizontal="center"/>
    </xf>
    <xf numFmtId="0" fontId="8" fillId="12" borderId="13" xfId="0" applyFont="1" applyFill="1" applyBorder="1" applyAlignment="1">
      <alignment horizontal="right"/>
    </xf>
    <xf numFmtId="0" fontId="1" fillId="0" borderId="32" xfId="0" applyFont="1" applyBorder="1"/>
    <xf numFmtId="0" fontId="0" fillId="0" borderId="33" xfId="0" applyBorder="1"/>
    <xf numFmtId="0" fontId="0" fillId="0" borderId="6" xfId="0" applyBorder="1" applyAlignment="1">
      <alignment horizontal="right"/>
    </xf>
    <xf numFmtId="0" fontId="0" fillId="0" borderId="32" xfId="0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0" fontId="0" fillId="0" borderId="32" xfId="0" applyBorder="1" applyAlignment="1">
      <alignment horizontal="right"/>
    </xf>
    <xf numFmtId="0" fontId="1" fillId="6" borderId="34" xfId="0" applyFont="1" applyFill="1" applyBorder="1"/>
    <xf numFmtId="0" fontId="0" fillId="0" borderId="35" xfId="0" applyBorder="1"/>
    <xf numFmtId="0" fontId="0" fillId="0" borderId="36" xfId="0" applyBorder="1" applyAlignment="1">
      <alignment horizontal="right"/>
    </xf>
    <xf numFmtId="0" fontId="0" fillId="0" borderId="37" xfId="0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6" borderId="37" xfId="0" applyNumberFormat="1" applyFill="1" applyBorder="1" applyAlignment="1">
      <alignment horizontal="center"/>
    </xf>
    <xf numFmtId="0" fontId="0" fillId="0" borderId="38" xfId="0" applyBorder="1" applyAlignment="1">
      <alignment horizontal="right"/>
    </xf>
    <xf numFmtId="0" fontId="10" fillId="11" borderId="32" xfId="0" applyFont="1" applyFill="1" applyBorder="1" applyAlignment="1">
      <alignment horizontal="center" vertical="center" textRotation="90"/>
    </xf>
    <xf numFmtId="0" fontId="1" fillId="0" borderId="5" xfId="0" applyFont="1" applyBorder="1"/>
    <xf numFmtId="0" fontId="0" fillId="0" borderId="5" xfId="0" applyBorder="1" applyAlignment="1">
      <alignment horizontal="right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10" fillId="11" borderId="14" xfId="0" applyFont="1" applyFill="1" applyBorder="1" applyAlignment="1">
      <alignment horizontal="center" vertical="center" textRotation="90"/>
    </xf>
    <xf numFmtId="0" fontId="1" fillId="6" borderId="5" xfId="0" applyFont="1" applyFill="1" applyBorder="1"/>
    <xf numFmtId="164" fontId="0" fillId="6" borderId="14" xfId="0" applyNumberFormat="1" applyFill="1" applyBorder="1" applyAlignment="1">
      <alignment horizontal="center"/>
    </xf>
    <xf numFmtId="0" fontId="1" fillId="0" borderId="14" xfId="0" applyFont="1" applyBorder="1"/>
    <xf numFmtId="0" fontId="0" fillId="0" borderId="14" xfId="0" applyBorder="1" applyAlignment="1">
      <alignment horizontal="right"/>
    </xf>
    <xf numFmtId="0" fontId="1" fillId="6" borderId="39" xfId="0" applyFont="1" applyFill="1" applyBorder="1"/>
    <xf numFmtId="0" fontId="0" fillId="0" borderId="40" xfId="0" applyBorder="1"/>
    <xf numFmtId="0" fontId="0" fillId="0" borderId="41" xfId="0" applyBorder="1" applyAlignment="1">
      <alignment horizontal="right"/>
    </xf>
    <xf numFmtId="0" fontId="0" fillId="0" borderId="42" xfId="0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6" borderId="42" xfId="0" applyNumberFormat="1" applyFill="1" applyBorder="1" applyAlignment="1">
      <alignment horizontal="center"/>
    </xf>
    <xf numFmtId="0" fontId="0" fillId="0" borderId="43" xfId="0" applyBorder="1" applyAlignment="1">
      <alignment horizontal="right"/>
    </xf>
    <xf numFmtId="0" fontId="0" fillId="0" borderId="2" xfId="0" applyBorder="1"/>
    <xf numFmtId="0" fontId="0" fillId="0" borderId="44" xfId="0" applyBorder="1"/>
    <xf numFmtId="0" fontId="0" fillId="0" borderId="3" xfId="0" applyBorder="1"/>
    <xf numFmtId="0" fontId="1" fillId="6" borderId="45" xfId="0" applyFont="1" applyFill="1" applyBorder="1"/>
    <xf numFmtId="0" fontId="0" fillId="0" borderId="46" xfId="0" applyBorder="1"/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center"/>
    </xf>
    <xf numFmtId="164" fontId="0" fillId="0" borderId="48" xfId="0" applyNumberFormat="1" applyBorder="1" applyAlignment="1">
      <alignment horizontal="center"/>
    </xf>
    <xf numFmtId="164" fontId="0" fillId="6" borderId="48" xfId="0" applyNumberFormat="1" applyFill="1" applyBorder="1" applyAlignment="1">
      <alignment horizontal="center"/>
    </xf>
    <xf numFmtId="0" fontId="0" fillId="0" borderId="49" xfId="0" applyBorder="1" applyAlignment="1">
      <alignment horizontal="right"/>
    </xf>
    <xf numFmtId="0" fontId="0" fillId="0" borderId="27" xfId="0" applyBorder="1"/>
    <xf numFmtId="0" fontId="0" fillId="0" borderId="50" xfId="0" applyBorder="1"/>
    <xf numFmtId="0" fontId="0" fillId="0" borderId="31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1" fillId="6" borderId="52" xfId="0" applyFont="1" applyFill="1" applyBorder="1"/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6" borderId="13" xfId="0" applyNumberFormat="1" applyFill="1" applyBorder="1" applyAlignment="1">
      <alignment horizontal="center"/>
    </xf>
    <xf numFmtId="0" fontId="0" fillId="0" borderId="53" xfId="0" applyBorder="1" applyAlignment="1">
      <alignment horizontal="right"/>
    </xf>
    <xf numFmtId="0" fontId="0" fillId="0" borderId="45" xfId="0" applyBorder="1"/>
    <xf numFmtId="0" fontId="0" fillId="0" borderId="48" xfId="0" applyBorder="1"/>
    <xf numFmtId="0" fontId="0" fillId="0" borderId="49" xfId="0" applyBorder="1"/>
    <xf numFmtId="0" fontId="1" fillId="0" borderId="31" xfId="0" applyFont="1" applyBorder="1"/>
    <xf numFmtId="0" fontId="0" fillId="0" borderId="54" xfId="0" applyBorder="1"/>
    <xf numFmtId="164" fontId="1" fillId="13" borderId="28" xfId="0" applyNumberFormat="1" applyFont="1" applyFill="1" applyBorder="1"/>
    <xf numFmtId="0" fontId="10" fillId="11" borderId="31" xfId="0" applyFont="1" applyFill="1" applyBorder="1" applyAlignment="1">
      <alignment horizontal="center" vertical="center" textRotation="90"/>
    </xf>
    <xf numFmtId="0" fontId="1" fillId="5" borderId="14" xfId="0" applyFont="1" applyFill="1" applyBorder="1"/>
    <xf numFmtId="0" fontId="0" fillId="5" borderId="12" xfId="0" applyFill="1" applyBorder="1"/>
    <xf numFmtId="0" fontId="0" fillId="5" borderId="5" xfId="0" applyFill="1" applyBorder="1" applyAlignment="1">
      <alignment horizontal="right"/>
    </xf>
    <xf numFmtId="0" fontId="0" fillId="5" borderId="14" xfId="0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0" fontId="0" fillId="5" borderId="14" xfId="0" applyFill="1" applyBorder="1" applyAlignment="1">
      <alignment horizontal="right"/>
    </xf>
    <xf numFmtId="0" fontId="0" fillId="5" borderId="13" xfId="0" applyFill="1" applyBorder="1"/>
    <xf numFmtId="0" fontId="11" fillId="11" borderId="32" xfId="0" applyFont="1" applyFill="1" applyBorder="1" applyAlignment="1">
      <alignment horizontal="center" vertical="center" textRotation="90"/>
    </xf>
    <xf numFmtId="0" fontId="11" fillId="11" borderId="14" xfId="0" applyFont="1" applyFill="1" applyBorder="1" applyAlignment="1">
      <alignment horizontal="center" vertical="center" textRotation="90"/>
    </xf>
    <xf numFmtId="0" fontId="1" fillId="6" borderId="55" xfId="0" applyFont="1" applyFill="1" applyBorder="1"/>
    <xf numFmtId="164" fontId="0" fillId="6" borderId="32" xfId="0" applyNumberFormat="1" applyFill="1" applyBorder="1" applyAlignment="1">
      <alignment horizontal="center"/>
    </xf>
    <xf numFmtId="0" fontId="0" fillId="0" borderId="56" xfId="0" applyBorder="1" applyAlignment="1">
      <alignment horizontal="right"/>
    </xf>
    <xf numFmtId="0" fontId="0" fillId="0" borderId="57" xfId="0" applyBorder="1"/>
    <xf numFmtId="0" fontId="1" fillId="0" borderId="45" xfId="0" applyFont="1" applyBorder="1"/>
    <xf numFmtId="0" fontId="11" fillId="11" borderId="31" xfId="0" applyFont="1" applyFill="1" applyBorder="1" applyAlignment="1">
      <alignment horizontal="center" vertical="center" textRotation="90"/>
    </xf>
    <xf numFmtId="0" fontId="12" fillId="11" borderId="32" xfId="0" applyFont="1" applyFill="1" applyBorder="1" applyAlignment="1">
      <alignment horizontal="center" vertical="center" textRotation="90"/>
    </xf>
    <xf numFmtId="0" fontId="12" fillId="11" borderId="14" xfId="0" applyFont="1" applyFill="1" applyBorder="1" applyAlignment="1">
      <alignment horizontal="center" vertical="center" textRotation="90"/>
    </xf>
    <xf numFmtId="164" fontId="0" fillId="0" borderId="58" xfId="0" applyNumberFormat="1" applyBorder="1" applyAlignment="1">
      <alignment horizontal="center"/>
    </xf>
    <xf numFmtId="0" fontId="0" fillId="0" borderId="16" xfId="0" applyBorder="1"/>
    <xf numFmtId="0" fontId="1" fillId="0" borderId="59" xfId="0" applyFont="1" applyBorder="1"/>
    <xf numFmtId="0" fontId="3" fillId="0" borderId="22" xfId="0" applyFont="1" applyBorder="1" applyAlignment="1">
      <alignment wrapText="1"/>
    </xf>
    <xf numFmtId="0" fontId="0" fillId="0" borderId="24" xfId="0" applyBorder="1" applyAlignment="1">
      <alignment wrapText="1"/>
    </xf>
    <xf numFmtId="0" fontId="0" fillId="0" borderId="60" xfId="0" applyBorder="1" applyAlignment="1">
      <alignment wrapText="1"/>
    </xf>
    <xf numFmtId="0" fontId="1" fillId="0" borderId="52" xfId="0" applyFont="1" applyBorder="1"/>
    <xf numFmtId="164" fontId="0" fillId="0" borderId="46" xfId="0" applyNumberFormat="1" applyBorder="1" applyAlignment="1">
      <alignment horizontal="center"/>
    </xf>
    <xf numFmtId="164" fontId="0" fillId="6" borderId="44" xfId="0" applyNumberFormat="1" applyFill="1" applyBorder="1" applyAlignment="1">
      <alignment horizontal="center"/>
    </xf>
    <xf numFmtId="0" fontId="0" fillId="0" borderId="61" xfId="0" applyBorder="1" applyAlignment="1">
      <alignment horizontal="right"/>
    </xf>
    <xf numFmtId="164" fontId="0" fillId="6" borderId="38" xfId="0" applyNumberFormat="1" applyFill="1" applyBorder="1" applyAlignment="1">
      <alignment horizontal="center"/>
    </xf>
    <xf numFmtId="0" fontId="0" fillId="0" borderId="13" xfId="0" applyBorder="1" applyAlignment="1">
      <alignment horizontal="right"/>
    </xf>
    <xf numFmtId="0" fontId="13" fillId="0" borderId="13" xfId="0" applyFont="1" applyBorder="1"/>
    <xf numFmtId="0" fontId="14" fillId="0" borderId="27" xfId="0" applyFont="1" applyBorder="1"/>
    <xf numFmtId="0" fontId="14" fillId="0" borderId="0" xfId="0" applyFont="1"/>
    <xf numFmtId="0" fontId="14" fillId="0" borderId="28" xfId="0" applyFont="1" applyBorder="1" applyAlignment="1">
      <alignment horizontal="right"/>
    </xf>
    <xf numFmtId="0" fontId="14" fillId="0" borderId="13" xfId="0" applyFont="1" applyBorder="1" applyAlignment="1">
      <alignment horizontal="center"/>
    </xf>
    <xf numFmtId="164" fontId="14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right"/>
    </xf>
    <xf numFmtId="0" fontId="14" fillId="0" borderId="13" xfId="0" applyFont="1" applyBorder="1"/>
    <xf numFmtId="164" fontId="0" fillId="6" borderId="43" xfId="0" applyNumberFormat="1" applyFill="1" applyBorder="1" applyAlignment="1">
      <alignment horizontal="center"/>
    </xf>
    <xf numFmtId="164" fontId="0" fillId="0" borderId="28" xfId="0" applyNumberFormat="1" applyBorder="1" applyAlignment="1">
      <alignment horizontal="right"/>
    </xf>
    <xf numFmtId="164" fontId="0" fillId="0" borderId="49" xfId="0" applyNumberFormat="1" applyBorder="1" applyAlignment="1">
      <alignment horizontal="center"/>
    </xf>
    <xf numFmtId="164" fontId="1" fillId="13" borderId="13" xfId="0" applyNumberFormat="1" applyFont="1" applyFill="1" applyBorder="1"/>
    <xf numFmtId="0" fontId="12" fillId="11" borderId="31" xfId="0" applyFont="1" applyFill="1" applyBorder="1" applyAlignment="1">
      <alignment horizontal="center" vertical="center" textRotation="90"/>
    </xf>
    <xf numFmtId="0" fontId="0" fillId="5" borderId="32" xfId="0" applyFill="1" applyBorder="1" applyAlignment="1">
      <alignment horizontal="right"/>
    </xf>
    <xf numFmtId="0" fontId="0" fillId="5" borderId="27" xfId="0" applyFill="1" applyBorder="1"/>
    <xf numFmtId="164" fontId="0" fillId="6" borderId="53" xfId="0" applyNumberFormat="1" applyFill="1" applyBorder="1" applyAlignment="1">
      <alignment horizontal="center"/>
    </xf>
    <xf numFmtId="164" fontId="0" fillId="6" borderId="49" xfId="0" applyNumberFormat="1" applyFill="1" applyBorder="1" applyAlignment="1">
      <alignment horizontal="center"/>
    </xf>
    <xf numFmtId="164" fontId="0" fillId="6" borderId="56" xfId="0" applyNumberFormat="1" applyFill="1" applyBorder="1" applyAlignment="1">
      <alignment horizontal="center"/>
    </xf>
    <xf numFmtId="0" fontId="0" fillId="0" borderId="62" xfId="0" applyBorder="1" applyAlignment="1">
      <alignment horizontal="right"/>
    </xf>
    <xf numFmtId="0" fontId="0" fillId="0" borderId="63" xfId="0" applyBorder="1" applyAlignment="1">
      <alignment horizontal="right"/>
    </xf>
    <xf numFmtId="0" fontId="1" fillId="0" borderId="55" xfId="0" applyFont="1" applyBorder="1"/>
    <xf numFmtId="0" fontId="1" fillId="0" borderId="24" xfId="0" applyFont="1" applyBorder="1"/>
    <xf numFmtId="164" fontId="0" fillId="6" borderId="0" xfId="0" applyNumberFormat="1" applyFill="1" applyAlignment="1">
      <alignment horizontal="center"/>
    </xf>
    <xf numFmtId="0" fontId="1" fillId="0" borderId="50" xfId="0" applyFont="1" applyBorder="1"/>
    <xf numFmtId="164" fontId="0" fillId="6" borderId="31" xfId="0" applyNumberFormat="1" applyFill="1" applyBorder="1" applyAlignment="1">
      <alignment horizontal="center"/>
    </xf>
    <xf numFmtId="0" fontId="1" fillId="0" borderId="64" xfId="0" applyFont="1" applyBorder="1"/>
    <xf numFmtId="0" fontId="0" fillId="0" borderId="65" xfId="0" applyBorder="1"/>
    <xf numFmtId="0" fontId="0" fillId="0" borderId="4" xfId="0" applyBorder="1" applyAlignment="1">
      <alignment horizontal="right"/>
    </xf>
    <xf numFmtId="0" fontId="0" fillId="0" borderId="66" xfId="0" applyBorder="1" applyAlignment="1">
      <alignment horizontal="center"/>
    </xf>
    <xf numFmtId="164" fontId="0" fillId="0" borderId="66" xfId="0" applyNumberFormat="1" applyBorder="1" applyAlignment="1">
      <alignment horizontal="center"/>
    </xf>
    <xf numFmtId="164" fontId="0" fillId="6" borderId="66" xfId="0" applyNumberFormat="1" applyFill="1" applyBorder="1" applyAlignment="1">
      <alignment horizontal="center"/>
    </xf>
    <xf numFmtId="0" fontId="1" fillId="14" borderId="31" xfId="0" applyFont="1" applyFill="1" applyBorder="1"/>
    <xf numFmtId="0" fontId="8" fillId="14" borderId="54" xfId="0" applyFont="1" applyFill="1" applyBorder="1"/>
    <xf numFmtId="164" fontId="0" fillId="14" borderId="31" xfId="0" applyNumberFormat="1" applyFill="1" applyBorder="1" applyAlignment="1">
      <alignment horizontal="center"/>
    </xf>
    <xf numFmtId="0" fontId="1" fillId="5" borderId="13" xfId="0" applyFont="1" applyFill="1" applyBorder="1"/>
    <xf numFmtId="0" fontId="0" fillId="5" borderId="28" xfId="0" applyFill="1" applyBorder="1" applyAlignment="1">
      <alignment horizontal="right"/>
    </xf>
    <xf numFmtId="0" fontId="0" fillId="5" borderId="13" xfId="0" applyFill="1" applyBorder="1" applyAlignment="1">
      <alignment horizontal="center"/>
    </xf>
    <xf numFmtId="164" fontId="0" fillId="5" borderId="13" xfId="0" applyNumberFormat="1" applyFill="1" applyBorder="1" applyAlignment="1">
      <alignment horizontal="center"/>
    </xf>
    <xf numFmtId="0" fontId="0" fillId="5" borderId="13" xfId="0" applyFill="1" applyBorder="1" applyAlignment="1">
      <alignment horizontal="right"/>
    </xf>
    <xf numFmtId="164" fontId="1" fillId="0" borderId="13" xfId="0" applyNumberFormat="1" applyFont="1" applyBorder="1" applyAlignment="1">
      <alignment horizontal="center"/>
    </xf>
    <xf numFmtId="44" fontId="1" fillId="13" borderId="13" xfId="0" applyNumberFormat="1" applyFont="1" applyFill="1" applyBorder="1"/>
    <xf numFmtId="164" fontId="1" fillId="0" borderId="32" xfId="0" applyNumberFormat="1" applyFont="1" applyBorder="1" applyAlignment="1">
      <alignment horizontal="center"/>
    </xf>
    <xf numFmtId="164" fontId="1" fillId="5" borderId="44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0" fontId="17" fillId="0" borderId="13" xfId="0" applyFont="1" applyFill="1" applyBorder="1"/>
    <xf numFmtId="0" fontId="0" fillId="0" borderId="27" xfId="0" applyFill="1" applyBorder="1"/>
    <xf numFmtId="0" fontId="0" fillId="0" borderId="0" xfId="0" applyFill="1"/>
    <xf numFmtId="0" fontId="0" fillId="0" borderId="28" xfId="0" applyFill="1" applyBorder="1" applyAlignment="1">
      <alignment horizontal="right"/>
    </xf>
    <xf numFmtId="0" fontId="0" fillId="0" borderId="13" xfId="0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0" fontId="1" fillId="0" borderId="13" xfId="0" applyFont="1" applyFill="1" applyBorder="1"/>
    <xf numFmtId="0" fontId="1" fillId="0" borderId="34" xfId="0" applyFont="1" applyFill="1" applyBorder="1"/>
    <xf numFmtId="0" fontId="0" fillId="0" borderId="35" xfId="0" applyFill="1" applyBorder="1"/>
    <xf numFmtId="0" fontId="0" fillId="0" borderId="37" xfId="0" applyFill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0" fontId="1" fillId="0" borderId="5" xfId="0" applyFont="1" applyFill="1" applyBorder="1"/>
    <xf numFmtId="0" fontId="0" fillId="0" borderId="12" xfId="0" applyFill="1" applyBorder="1"/>
    <xf numFmtId="0" fontId="0" fillId="0" borderId="14" xfId="0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1" fillId="0" borderId="44" xfId="0" applyFont="1" applyFill="1" applyBorder="1"/>
    <xf numFmtId="0" fontId="0" fillId="0" borderId="44" xfId="0" applyFill="1" applyBorder="1"/>
    <xf numFmtId="164" fontId="0" fillId="0" borderId="12" xfId="0" applyNumberFormat="1" applyFill="1" applyBorder="1" applyAlignment="1">
      <alignment horizontal="center"/>
    </xf>
    <xf numFmtId="0" fontId="1" fillId="0" borderId="14" xfId="0" applyFont="1" applyFill="1" applyBorder="1"/>
    <xf numFmtId="0" fontId="1" fillId="0" borderId="39" xfId="0" applyFont="1" applyFill="1" applyBorder="1"/>
    <xf numFmtId="0" fontId="0" fillId="0" borderId="40" xfId="0" applyFill="1" applyBorder="1"/>
    <xf numFmtId="0" fontId="0" fillId="0" borderId="42" xfId="0" applyFill="1" applyBorder="1" applyAlignment="1">
      <alignment horizontal="center"/>
    </xf>
    <xf numFmtId="164" fontId="0" fillId="0" borderId="42" xfId="0" applyNumberFormat="1" applyFill="1" applyBorder="1" applyAlignment="1">
      <alignment horizontal="center"/>
    </xf>
    <xf numFmtId="0" fontId="1" fillId="0" borderId="45" xfId="0" applyFont="1" applyFill="1" applyBorder="1"/>
    <xf numFmtId="0" fontId="0" fillId="0" borderId="46" xfId="0" applyFill="1" applyBorder="1"/>
    <xf numFmtId="0" fontId="0" fillId="0" borderId="48" xfId="0" applyFill="1" applyBorder="1" applyAlignment="1">
      <alignment horizontal="center"/>
    </xf>
    <xf numFmtId="164" fontId="0" fillId="0" borderId="48" xfId="0" applyNumberFormat="1" applyFill="1" applyBorder="1" applyAlignment="1">
      <alignment horizontal="center"/>
    </xf>
    <xf numFmtId="0" fontId="1" fillId="0" borderId="52" xfId="0" applyFont="1" applyFill="1" applyBorder="1"/>
    <xf numFmtId="0" fontId="1" fillId="0" borderId="31" xfId="0" applyFont="1" applyFill="1" applyBorder="1"/>
    <xf numFmtId="0" fontId="1" fillId="0" borderId="32" xfId="0" applyFont="1" applyFill="1" applyBorder="1"/>
    <xf numFmtId="0" fontId="0" fillId="0" borderId="36" xfId="0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41" xfId="0" applyFill="1" applyBorder="1" applyAlignment="1">
      <alignment horizontal="right"/>
    </xf>
    <xf numFmtId="0" fontId="0" fillId="0" borderId="47" xfId="0" applyFill="1" applyBorder="1" applyAlignment="1">
      <alignment horizontal="right"/>
    </xf>
    <xf numFmtId="164" fontId="0" fillId="0" borderId="32" xfId="0" applyNumberFormat="1" applyFill="1" applyBorder="1" applyAlignment="1">
      <alignment horizontal="center"/>
    </xf>
    <xf numFmtId="164" fontId="0" fillId="0" borderId="27" xfId="0" applyNumberFormat="1" applyFill="1" applyBorder="1" applyAlignment="1">
      <alignment horizontal="center"/>
    </xf>
    <xf numFmtId="164" fontId="1" fillId="0" borderId="44" xfId="0" applyNumberFormat="1" applyFont="1" applyFill="1" applyBorder="1" applyAlignment="1">
      <alignment horizontal="center"/>
    </xf>
    <xf numFmtId="0" fontId="0" fillId="15" borderId="0" xfId="0" applyFill="1"/>
    <xf numFmtId="164" fontId="6" fillId="15" borderId="0" xfId="0" applyNumberFormat="1" applyFont="1" applyFill="1"/>
    <xf numFmtId="0" fontId="1" fillId="0" borderId="0" xfId="0" applyFont="1" applyAlignment="1">
      <alignment vertical="center"/>
    </xf>
    <xf numFmtId="0" fontId="3" fillId="0" borderId="0" xfId="0" applyFont="1" applyBorder="1"/>
    <xf numFmtId="44" fontId="0" fillId="0" borderId="0" xfId="0" applyNumberFormat="1" applyBorder="1"/>
    <xf numFmtId="44" fontId="0" fillId="4" borderId="0" xfId="0" applyNumberFormat="1" applyFill="1" applyBorder="1" applyAlignment="1">
      <alignment horizontal="center" vertical="center"/>
    </xf>
    <xf numFmtId="0" fontId="0" fillId="0" borderId="0" xfId="0" applyBorder="1"/>
    <xf numFmtId="44" fontId="1" fillId="6" borderId="57" xfId="0" applyNumberFormat="1" applyFont="1" applyFill="1" applyBorder="1"/>
    <xf numFmtId="0" fontId="0" fillId="0" borderId="67" xfId="0" applyBorder="1"/>
    <xf numFmtId="0" fontId="3" fillId="0" borderId="25" xfId="0" applyFont="1" applyBorder="1" applyAlignment="1">
      <alignment horizontal="right"/>
    </xf>
    <xf numFmtId="167" fontId="0" fillId="0" borderId="25" xfId="0" applyNumberFormat="1" applyFont="1" applyBorder="1" applyAlignment="1">
      <alignment horizontal="center"/>
    </xf>
    <xf numFmtId="167" fontId="0" fillId="0" borderId="25" xfId="0" applyNumberFormat="1" applyFont="1" applyBorder="1" applyAlignment="1">
      <alignment horizontal="center" vertical="center"/>
    </xf>
    <xf numFmtId="44" fontId="0" fillId="0" borderId="68" xfId="0" applyNumberFormat="1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9" fontId="1" fillId="5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38</xdr:row>
      <xdr:rowOff>9525</xdr:rowOff>
    </xdr:from>
    <xdr:to>
      <xdr:col>6</xdr:col>
      <xdr:colOff>885825</xdr:colOff>
      <xdr:row>41</xdr:row>
      <xdr:rowOff>9525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AFDF669-6DCC-8EA8-644E-E4B7A50F9DE3}"/>
            </a:ext>
          </a:extLst>
        </xdr:cNvPr>
        <xdr:cNvSpPr/>
      </xdr:nvSpPr>
      <xdr:spPr>
        <a:xfrm>
          <a:off x="8991600" y="6953250"/>
          <a:ext cx="190500" cy="542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87</xdr:row>
      <xdr:rowOff>31750</xdr:rowOff>
    </xdr:from>
    <xdr:to>
      <xdr:col>1</xdr:col>
      <xdr:colOff>264583</xdr:colOff>
      <xdr:row>89</xdr:row>
      <xdr:rowOff>169334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37F79D3-E0A3-49A9-B7E4-818242798008}"/>
            </a:ext>
          </a:extLst>
        </xdr:cNvPr>
        <xdr:cNvSpPr/>
      </xdr:nvSpPr>
      <xdr:spPr>
        <a:xfrm>
          <a:off x="2180167" y="16257587"/>
          <a:ext cx="179916" cy="494772"/>
        </a:xfrm>
        <a:prstGeom prst="rightBrace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0B609-8758-4BBE-A15C-995042F3FF74}">
  <dimension ref="A1:O106"/>
  <sheetViews>
    <sheetView tabSelected="1" topLeftCell="A39" workbookViewId="0">
      <selection activeCell="I73" sqref="I73"/>
    </sheetView>
  </sheetViews>
  <sheetFormatPr defaultRowHeight="14.25" x14ac:dyDescent="0.45"/>
  <cols>
    <col min="1" max="1" width="22.265625" customWidth="1"/>
    <col min="2" max="2" width="18.86328125" customWidth="1"/>
    <col min="3" max="3" width="24.86328125" customWidth="1"/>
    <col min="4" max="4" width="16.86328125" customWidth="1"/>
    <col min="5" max="5" width="15.1328125" customWidth="1"/>
    <col min="6" max="6" width="20.3984375" customWidth="1"/>
    <col min="7" max="7" width="13" customWidth="1"/>
    <col min="8" max="8" width="26.19921875" customWidth="1"/>
    <col min="9" max="9" width="15" customWidth="1"/>
    <col min="12" max="12" width="10.6640625" bestFit="1" customWidth="1"/>
    <col min="14" max="14" width="15.46484375" customWidth="1"/>
  </cols>
  <sheetData>
    <row r="1" spans="1:9" ht="20.25" x14ac:dyDescent="0.55000000000000004">
      <c r="A1" s="16" t="s">
        <v>41</v>
      </c>
    </row>
    <row r="2" spans="1:9" x14ac:dyDescent="0.45">
      <c r="A2" s="1"/>
    </row>
    <row r="3" spans="1:9" x14ac:dyDescent="0.45">
      <c r="A3" s="6" t="s">
        <v>42</v>
      </c>
    </row>
    <row r="4" spans="1:9" x14ac:dyDescent="0.45">
      <c r="A4" s="1"/>
    </row>
    <row r="5" spans="1:9" x14ac:dyDescent="0.45">
      <c r="A5" s="21" t="s">
        <v>0</v>
      </c>
      <c r="B5" s="21"/>
      <c r="C5" s="21" t="s">
        <v>1</v>
      </c>
      <c r="D5" s="21" t="s">
        <v>2</v>
      </c>
      <c r="E5" s="21" t="s">
        <v>3</v>
      </c>
      <c r="F5" s="21" t="s">
        <v>4</v>
      </c>
      <c r="G5" s="21" t="s">
        <v>5</v>
      </c>
      <c r="H5" s="21" t="s">
        <v>96</v>
      </c>
      <c r="I5" s="21" t="s">
        <v>7</v>
      </c>
    </row>
    <row r="6" spans="1:9" x14ac:dyDescent="0.45">
      <c r="A6" s="22"/>
      <c r="B6" s="23"/>
      <c r="C6" s="23"/>
      <c r="D6" s="23"/>
      <c r="E6" s="23"/>
      <c r="F6" s="23"/>
      <c r="G6" s="23"/>
      <c r="H6" s="23"/>
      <c r="I6" s="23"/>
    </row>
    <row r="7" spans="1:9" x14ac:dyDescent="0.45">
      <c r="A7" s="23" t="s">
        <v>8</v>
      </c>
      <c r="B7" s="23"/>
      <c r="C7" s="23" t="s">
        <v>9</v>
      </c>
      <c r="D7" s="23">
        <v>2</v>
      </c>
      <c r="E7" s="23">
        <v>110</v>
      </c>
      <c r="F7" s="23">
        <f>E7*D7</f>
        <v>220</v>
      </c>
      <c r="G7" s="24">
        <v>250000</v>
      </c>
      <c r="H7" s="24">
        <f>G7*D7</f>
        <v>500000</v>
      </c>
      <c r="I7" s="23" t="s">
        <v>18</v>
      </c>
    </row>
    <row r="8" spans="1:9" x14ac:dyDescent="0.45">
      <c r="A8" s="23" t="s">
        <v>10</v>
      </c>
      <c r="B8" s="23"/>
      <c r="C8" s="23" t="s">
        <v>11</v>
      </c>
      <c r="D8" s="23">
        <v>2</v>
      </c>
      <c r="E8" s="23">
        <v>100</v>
      </c>
      <c r="F8" s="23">
        <f t="shared" ref="F8:F12" si="0">E8*D8</f>
        <v>200</v>
      </c>
      <c r="G8" s="24">
        <v>250000</v>
      </c>
      <c r="H8" s="24">
        <f t="shared" ref="H8:H12" si="1">G8*D8</f>
        <v>500000</v>
      </c>
      <c r="I8" s="23" t="s">
        <v>19</v>
      </c>
    </row>
    <row r="9" spans="1:9" x14ac:dyDescent="0.45">
      <c r="A9" s="23" t="s">
        <v>12</v>
      </c>
      <c r="B9" s="23"/>
      <c r="C9" s="23" t="s">
        <v>13</v>
      </c>
      <c r="D9" s="23">
        <v>4</v>
      </c>
      <c r="E9" s="23">
        <v>86</v>
      </c>
      <c r="F9" s="23">
        <f t="shared" si="0"/>
        <v>344</v>
      </c>
      <c r="G9" s="24">
        <v>205000</v>
      </c>
      <c r="H9" s="24">
        <f t="shared" si="1"/>
        <v>820000</v>
      </c>
      <c r="I9" s="25" t="s">
        <v>21</v>
      </c>
    </row>
    <row r="10" spans="1:9" x14ac:dyDescent="0.45">
      <c r="A10" s="23" t="s">
        <v>14</v>
      </c>
      <c r="B10" s="23"/>
      <c r="C10" s="23" t="s">
        <v>13</v>
      </c>
      <c r="D10" s="23">
        <v>6</v>
      </c>
      <c r="E10" s="23">
        <v>106</v>
      </c>
      <c r="F10" s="23">
        <f t="shared" si="0"/>
        <v>636</v>
      </c>
      <c r="G10" s="24">
        <v>240000</v>
      </c>
      <c r="H10" s="24">
        <f t="shared" si="1"/>
        <v>1440000</v>
      </c>
      <c r="I10" s="23" t="s">
        <v>20</v>
      </c>
    </row>
    <row r="11" spans="1:9" x14ac:dyDescent="0.45">
      <c r="A11" s="23" t="s">
        <v>15</v>
      </c>
      <c r="B11" s="23"/>
      <c r="C11" s="23" t="s">
        <v>9</v>
      </c>
      <c r="D11" s="23">
        <v>2</v>
      </c>
      <c r="E11" s="23">
        <v>115</v>
      </c>
      <c r="F11" s="23">
        <f t="shared" si="0"/>
        <v>230</v>
      </c>
      <c r="G11" s="24">
        <v>250000</v>
      </c>
      <c r="H11" s="24">
        <f t="shared" si="1"/>
        <v>500000</v>
      </c>
      <c r="I11" s="23" t="s">
        <v>22</v>
      </c>
    </row>
    <row r="12" spans="1:9" x14ac:dyDescent="0.45">
      <c r="A12" s="23" t="s">
        <v>16</v>
      </c>
      <c r="B12" s="23"/>
      <c r="C12" s="23" t="s">
        <v>17</v>
      </c>
      <c r="D12" s="23">
        <v>3</v>
      </c>
      <c r="E12" s="23">
        <v>80</v>
      </c>
      <c r="F12" s="23">
        <f t="shared" si="0"/>
        <v>240</v>
      </c>
      <c r="G12" s="24">
        <v>175000</v>
      </c>
      <c r="H12" s="24">
        <f t="shared" si="1"/>
        <v>525000</v>
      </c>
      <c r="I12" s="26" t="s">
        <v>23</v>
      </c>
    </row>
    <row r="13" spans="1:9" x14ac:dyDescent="0.45">
      <c r="A13" s="22"/>
      <c r="B13" s="23"/>
      <c r="C13" s="23"/>
      <c r="D13" s="27">
        <f>SUM(D7:D12)</f>
        <v>19</v>
      </c>
      <c r="E13" s="23"/>
      <c r="F13" s="28">
        <f>SUM(F7:F12)</f>
        <v>1870</v>
      </c>
      <c r="G13" s="23"/>
      <c r="H13" s="29"/>
      <c r="I13" s="23"/>
    </row>
    <row r="14" spans="1:9" x14ac:dyDescent="0.45">
      <c r="A14" s="1"/>
      <c r="C14" s="30"/>
      <c r="D14" s="7"/>
      <c r="F14" s="7"/>
      <c r="H14" s="5"/>
    </row>
    <row r="15" spans="1:9" x14ac:dyDescent="0.45">
      <c r="A15" s="1"/>
      <c r="C15" s="30"/>
      <c r="D15" s="7"/>
      <c r="F15" s="7"/>
      <c r="H15" s="5"/>
    </row>
    <row r="16" spans="1:9" x14ac:dyDescent="0.45">
      <c r="A16" s="1"/>
      <c r="H16" s="31"/>
    </row>
    <row r="17" spans="1:12" ht="15.75" customHeight="1" x14ac:dyDescent="0.45">
      <c r="A17" s="19" t="s">
        <v>24</v>
      </c>
      <c r="B17" s="19"/>
      <c r="C17" s="19" t="s">
        <v>1</v>
      </c>
      <c r="D17" s="19" t="s">
        <v>2</v>
      </c>
      <c r="E17" s="19" t="s">
        <v>3</v>
      </c>
      <c r="F17" s="19" t="s">
        <v>25</v>
      </c>
      <c r="G17" s="19" t="s">
        <v>5</v>
      </c>
      <c r="H17" s="19" t="s">
        <v>6</v>
      </c>
      <c r="I17" s="20" t="s">
        <v>7</v>
      </c>
    </row>
    <row r="18" spans="1:12" ht="15" customHeight="1" x14ac:dyDescent="0.45">
      <c r="A18" s="42"/>
      <c r="B18" s="42"/>
      <c r="C18" s="23"/>
      <c r="D18" s="23"/>
      <c r="E18" s="23"/>
      <c r="F18" s="23"/>
      <c r="G18" s="23"/>
      <c r="H18" s="23"/>
      <c r="I18" s="23"/>
    </row>
    <row r="19" spans="1:12" ht="13.5" customHeight="1" x14ac:dyDescent="0.45">
      <c r="A19" s="23" t="s">
        <v>8</v>
      </c>
      <c r="B19" s="42"/>
      <c r="C19" s="23" t="s">
        <v>65</v>
      </c>
      <c r="D19" s="23">
        <v>2</v>
      </c>
      <c r="E19" s="23">
        <v>55</v>
      </c>
      <c r="F19" s="23">
        <f>E19*D19</f>
        <v>110</v>
      </c>
      <c r="G19" s="24"/>
      <c r="H19" s="24"/>
      <c r="I19" s="45">
        <v>8</v>
      </c>
    </row>
    <row r="20" spans="1:12" ht="15" customHeight="1" x14ac:dyDescent="0.45">
      <c r="A20" s="23" t="s">
        <v>10</v>
      </c>
      <c r="B20" s="42"/>
      <c r="C20" s="23" t="s">
        <v>66</v>
      </c>
      <c r="D20" s="23">
        <v>1</v>
      </c>
      <c r="E20" s="23">
        <v>75</v>
      </c>
      <c r="F20" s="23">
        <f>E20*D20</f>
        <v>75</v>
      </c>
      <c r="G20" s="24"/>
      <c r="H20" s="24"/>
      <c r="I20" s="23" t="s">
        <v>69</v>
      </c>
    </row>
    <row r="21" spans="1:12" ht="15" customHeight="1" x14ac:dyDescent="0.45">
      <c r="A21" s="23"/>
      <c r="B21" s="43"/>
      <c r="C21" s="24"/>
      <c r="D21" s="27"/>
      <c r="E21" s="23"/>
      <c r="F21" s="27"/>
      <c r="G21" s="23"/>
      <c r="H21" s="44"/>
      <c r="I21" s="23"/>
    </row>
    <row r="22" spans="1:12" ht="14.25" customHeight="1" x14ac:dyDescent="0.45">
      <c r="A22" s="23"/>
      <c r="B22" s="43"/>
      <c r="C22" s="24"/>
      <c r="D22" s="23"/>
      <c r="E22" s="23"/>
      <c r="F22" s="23"/>
      <c r="G22" s="23"/>
      <c r="H22" s="23"/>
      <c r="I22" s="23"/>
    </row>
    <row r="23" spans="1:12" ht="13.5" customHeight="1" x14ac:dyDescent="0.45">
      <c r="A23" s="23"/>
      <c r="B23" s="43"/>
      <c r="C23" s="24"/>
      <c r="D23" s="27">
        <f>SUM(D19:D22)</f>
        <v>3</v>
      </c>
      <c r="E23" s="23"/>
      <c r="F23" s="27">
        <f>SUM(F19:F22)</f>
        <v>185</v>
      </c>
      <c r="G23" s="23"/>
      <c r="H23" s="44"/>
      <c r="I23" s="23"/>
    </row>
    <row r="24" spans="1:12" ht="11.25" customHeight="1" thickBot="1" x14ac:dyDescent="0.5">
      <c r="B24" s="3"/>
      <c r="C24" s="2"/>
      <c r="H24" s="5"/>
      <c r="I24" s="13"/>
    </row>
    <row r="25" spans="1:12" ht="14.25" customHeight="1" thickBot="1" x14ac:dyDescent="0.5">
      <c r="C25" s="38" t="s">
        <v>67</v>
      </c>
      <c r="D25" s="39">
        <f>D23+D13</f>
        <v>22</v>
      </c>
      <c r="E25" s="40" t="s">
        <v>68</v>
      </c>
      <c r="F25" s="41">
        <f>F13+F23</f>
        <v>2055</v>
      </c>
      <c r="G25" s="12"/>
      <c r="H25" s="5"/>
      <c r="I25" s="13"/>
    </row>
    <row r="26" spans="1:12" ht="14.25" customHeight="1" x14ac:dyDescent="0.45">
      <c r="B26" s="3"/>
      <c r="C26" s="2"/>
      <c r="H26" s="5"/>
      <c r="I26" s="13"/>
    </row>
    <row r="27" spans="1:12" s="8" customFormat="1" ht="12.75" customHeight="1" thickBot="1" x14ac:dyDescent="0.5">
      <c r="B27" s="9"/>
      <c r="C27" s="10"/>
      <c r="I27" s="14"/>
    </row>
    <row r="28" spans="1:12" x14ac:dyDescent="0.45">
      <c r="A28" s="46" t="s">
        <v>70</v>
      </c>
      <c r="B28" s="94" t="s">
        <v>71</v>
      </c>
      <c r="C28" s="94"/>
      <c r="D28" s="95"/>
      <c r="E28" s="17"/>
    </row>
    <row r="29" spans="1:12" ht="14.65" thickBot="1" x14ac:dyDescent="0.5">
      <c r="A29" s="46" t="s">
        <v>44</v>
      </c>
      <c r="B29" s="92"/>
      <c r="C29" s="92"/>
      <c r="D29" s="93"/>
      <c r="E29" s="18"/>
    </row>
    <row r="30" spans="1:12" ht="14.65" thickTop="1" x14ac:dyDescent="0.45">
      <c r="A30" s="7" t="s">
        <v>27</v>
      </c>
      <c r="B30" s="4"/>
      <c r="C30" s="5"/>
      <c r="D30" s="7" t="s">
        <v>28</v>
      </c>
      <c r="E30" s="48">
        <v>537000</v>
      </c>
      <c r="G30" s="71" t="s">
        <v>39</v>
      </c>
      <c r="H30" s="199"/>
      <c r="I30" s="72"/>
    </row>
    <row r="31" spans="1:12" x14ac:dyDescent="0.45">
      <c r="A31" s="7" t="s">
        <v>26</v>
      </c>
      <c r="B31" s="4"/>
      <c r="C31" s="5"/>
      <c r="D31" s="7"/>
      <c r="E31" s="49">
        <f>F25*1325</f>
        <v>2722875</v>
      </c>
      <c r="G31" s="73" t="s">
        <v>36</v>
      </c>
      <c r="H31" s="295" t="s">
        <v>37</v>
      </c>
      <c r="I31" s="301" t="s">
        <v>268</v>
      </c>
      <c r="K31" s="91"/>
      <c r="L31" s="91"/>
    </row>
    <row r="32" spans="1:12" x14ac:dyDescent="0.45">
      <c r="A32" s="7" t="s">
        <v>29</v>
      </c>
      <c r="B32" s="4" t="s">
        <v>54</v>
      </c>
      <c r="C32" s="5"/>
      <c r="D32" s="7" t="s">
        <v>30</v>
      </c>
      <c r="E32" s="49">
        <v>90000</v>
      </c>
      <c r="G32" s="76">
        <v>1</v>
      </c>
      <c r="H32" s="296">
        <v>250000</v>
      </c>
      <c r="I32" s="302" t="s">
        <v>269</v>
      </c>
    </row>
    <row r="33" spans="1:10" x14ac:dyDescent="0.45">
      <c r="A33" s="7" t="s">
        <v>31</v>
      </c>
      <c r="B33" s="4"/>
      <c r="C33" s="5"/>
      <c r="D33" s="7"/>
      <c r="E33" s="49">
        <v>120000</v>
      </c>
      <c r="F33" s="304">
        <f>E34+E33</f>
        <v>310000</v>
      </c>
      <c r="G33" s="76">
        <v>2</v>
      </c>
      <c r="H33" s="296">
        <v>255000</v>
      </c>
      <c r="I33" s="302" t="s">
        <v>270</v>
      </c>
    </row>
    <row r="34" spans="1:10" x14ac:dyDescent="0.45">
      <c r="A34" s="7" t="s">
        <v>32</v>
      </c>
      <c r="B34" s="4" t="s">
        <v>52</v>
      </c>
      <c r="C34" s="5"/>
      <c r="D34" s="7"/>
      <c r="E34" s="49">
        <v>190000</v>
      </c>
      <c r="F34" s="305"/>
      <c r="G34" s="76">
        <v>3</v>
      </c>
      <c r="H34" s="296">
        <v>255000</v>
      </c>
      <c r="I34" s="302" t="s">
        <v>271</v>
      </c>
    </row>
    <row r="35" spans="1:10" x14ac:dyDescent="0.45">
      <c r="A35" s="7" t="s">
        <v>267</v>
      </c>
      <c r="B35" s="4"/>
      <c r="C35" s="5"/>
      <c r="D35" s="7"/>
      <c r="E35" s="49">
        <v>7000</v>
      </c>
      <c r="G35" s="76">
        <v>4</v>
      </c>
      <c r="H35" s="296">
        <v>255000</v>
      </c>
      <c r="I35" s="302" t="s">
        <v>272</v>
      </c>
    </row>
    <row r="36" spans="1:10" x14ac:dyDescent="0.45">
      <c r="A36" s="7" t="s">
        <v>50</v>
      </c>
      <c r="B36" s="4"/>
      <c r="C36" s="5"/>
      <c r="D36" s="7"/>
      <c r="E36" s="49">
        <v>25000</v>
      </c>
      <c r="G36" s="76">
        <v>5</v>
      </c>
      <c r="H36" s="296">
        <v>180000</v>
      </c>
      <c r="I36" s="302" t="s">
        <v>273</v>
      </c>
    </row>
    <row r="37" spans="1:10" x14ac:dyDescent="0.45">
      <c r="A37" s="7" t="s">
        <v>49</v>
      </c>
      <c r="B37" s="4"/>
      <c r="C37" s="5"/>
      <c r="D37" s="7"/>
      <c r="E37" s="49">
        <v>8000</v>
      </c>
      <c r="G37" s="76" t="s">
        <v>286</v>
      </c>
      <c r="H37" s="296">
        <v>144000</v>
      </c>
      <c r="I37" s="302" t="s">
        <v>273</v>
      </c>
    </row>
    <row r="38" spans="1:10" x14ac:dyDescent="0.45">
      <c r="A38" s="7" t="s">
        <v>57</v>
      </c>
      <c r="B38" s="4"/>
      <c r="C38" s="5"/>
      <c r="D38" s="7"/>
      <c r="E38" s="49">
        <v>16000</v>
      </c>
      <c r="G38" s="76">
        <v>7</v>
      </c>
      <c r="H38" s="296">
        <v>180000</v>
      </c>
      <c r="I38" s="302" t="s">
        <v>285</v>
      </c>
    </row>
    <row r="39" spans="1:10" x14ac:dyDescent="0.45">
      <c r="A39" s="7" t="s">
        <v>33</v>
      </c>
      <c r="B39" s="4"/>
      <c r="C39" s="5"/>
      <c r="D39" s="7"/>
      <c r="E39" s="49">
        <f>SUM(22*1700)</f>
        <v>37400</v>
      </c>
      <c r="G39" s="76">
        <v>8</v>
      </c>
      <c r="H39" s="297">
        <v>232500</v>
      </c>
      <c r="I39" s="303" t="s">
        <v>274</v>
      </c>
    </row>
    <row r="40" spans="1:10" x14ac:dyDescent="0.45">
      <c r="A40" s="7" t="s">
        <v>51</v>
      </c>
      <c r="B40" s="4"/>
      <c r="C40" s="5"/>
      <c r="D40" s="7"/>
      <c r="E40" s="49">
        <v>8500</v>
      </c>
      <c r="G40" s="76">
        <v>9</v>
      </c>
      <c r="H40" s="297"/>
      <c r="I40" s="303"/>
      <c r="J40" s="294"/>
    </row>
    <row r="41" spans="1:10" x14ac:dyDescent="0.45">
      <c r="A41" s="7" t="s">
        <v>34</v>
      </c>
      <c r="B41" s="4"/>
      <c r="C41" s="5"/>
      <c r="D41" s="7"/>
      <c r="E41" s="49">
        <f>SUM(22*600)</f>
        <v>13200</v>
      </c>
      <c r="G41" s="76">
        <v>10</v>
      </c>
      <c r="H41" s="297"/>
      <c r="I41" s="303"/>
      <c r="J41" s="294"/>
    </row>
    <row r="42" spans="1:10" x14ac:dyDescent="0.45">
      <c r="A42" s="7" t="s">
        <v>35</v>
      </c>
      <c r="B42" s="4"/>
      <c r="C42" s="5"/>
      <c r="D42" s="7"/>
      <c r="E42" s="49">
        <v>12000</v>
      </c>
      <c r="G42" s="76">
        <v>11</v>
      </c>
      <c r="H42" s="296">
        <v>210000</v>
      </c>
      <c r="I42" s="302" t="s">
        <v>275</v>
      </c>
      <c r="J42" s="294"/>
    </row>
    <row r="43" spans="1:10" x14ac:dyDescent="0.45">
      <c r="A43" s="7" t="s">
        <v>46</v>
      </c>
      <c r="B43" s="4"/>
      <c r="C43" s="5"/>
      <c r="D43" s="7"/>
      <c r="E43" s="49">
        <v>5000</v>
      </c>
      <c r="G43" s="76">
        <v>12</v>
      </c>
      <c r="H43" s="296">
        <v>210000</v>
      </c>
      <c r="I43" s="302" t="s">
        <v>276</v>
      </c>
    </row>
    <row r="44" spans="1:10" x14ac:dyDescent="0.45">
      <c r="A44" s="7" t="s">
        <v>55</v>
      </c>
      <c r="B44" s="4"/>
      <c r="C44" s="5"/>
      <c r="D44" s="7"/>
      <c r="E44" s="49">
        <v>24000</v>
      </c>
      <c r="G44" s="76">
        <v>13</v>
      </c>
      <c r="H44" s="296">
        <v>210000</v>
      </c>
      <c r="I44" s="302" t="s">
        <v>277</v>
      </c>
    </row>
    <row r="45" spans="1:10" x14ac:dyDescent="0.45">
      <c r="A45" s="7" t="s">
        <v>45</v>
      </c>
      <c r="B45" s="4"/>
      <c r="C45" s="5"/>
      <c r="D45" s="7"/>
      <c r="E45" s="49">
        <v>25000</v>
      </c>
      <c r="G45" s="76" t="s">
        <v>287</v>
      </c>
      <c r="H45" s="296">
        <v>176000</v>
      </c>
      <c r="I45" s="302" t="s">
        <v>278</v>
      </c>
    </row>
    <row r="46" spans="1:10" x14ac:dyDescent="0.45">
      <c r="A46" s="7" t="s">
        <v>47</v>
      </c>
      <c r="B46" s="4"/>
      <c r="C46" s="96" t="s">
        <v>79</v>
      </c>
      <c r="D46" s="96"/>
      <c r="E46" s="49">
        <v>20000</v>
      </c>
      <c r="G46" s="76">
        <v>15</v>
      </c>
      <c r="H46" s="296">
        <v>245000</v>
      </c>
      <c r="I46" s="302" t="s">
        <v>279</v>
      </c>
    </row>
    <row r="47" spans="1:10" x14ac:dyDescent="0.45">
      <c r="A47" s="7" t="s">
        <v>48</v>
      </c>
      <c r="B47" s="7"/>
      <c r="C47" s="7"/>
      <c r="D47" s="7"/>
      <c r="E47" s="49">
        <v>4500</v>
      </c>
      <c r="G47" s="76">
        <v>16</v>
      </c>
      <c r="H47" s="296">
        <v>245000</v>
      </c>
      <c r="I47" s="302" t="s">
        <v>280</v>
      </c>
    </row>
    <row r="48" spans="1:10" x14ac:dyDescent="0.45">
      <c r="A48" s="7" t="s">
        <v>58</v>
      </c>
      <c r="B48" s="5"/>
      <c r="C48" s="5"/>
      <c r="D48" s="47"/>
      <c r="E48" s="49">
        <v>9000</v>
      </c>
      <c r="G48" s="76">
        <v>17</v>
      </c>
      <c r="H48" s="296">
        <v>245000</v>
      </c>
      <c r="I48" s="302" t="s">
        <v>275</v>
      </c>
    </row>
    <row r="49" spans="1:9" x14ac:dyDescent="0.45">
      <c r="C49" s="2"/>
      <c r="E49" s="50"/>
      <c r="G49" s="76">
        <v>18</v>
      </c>
      <c r="H49" s="296">
        <v>245000</v>
      </c>
      <c r="I49" s="302" t="s">
        <v>281</v>
      </c>
    </row>
    <row r="50" spans="1:9" x14ac:dyDescent="0.45">
      <c r="C50" s="2"/>
      <c r="E50" s="50"/>
      <c r="G50" s="76">
        <v>19</v>
      </c>
      <c r="H50" s="296">
        <v>245000</v>
      </c>
      <c r="I50" s="302" t="s">
        <v>282</v>
      </c>
    </row>
    <row r="51" spans="1:9" x14ac:dyDescent="0.45">
      <c r="C51" s="2"/>
      <c r="E51" s="50"/>
      <c r="G51" s="76">
        <v>20</v>
      </c>
      <c r="H51" s="296">
        <v>245000</v>
      </c>
      <c r="I51" s="302" t="s">
        <v>283</v>
      </c>
    </row>
    <row r="52" spans="1:9" x14ac:dyDescent="0.45">
      <c r="C52" s="5"/>
      <c r="E52" s="51"/>
      <c r="G52" s="76">
        <v>21</v>
      </c>
      <c r="H52" s="296">
        <v>275000</v>
      </c>
      <c r="I52" s="302" t="s">
        <v>284</v>
      </c>
    </row>
    <row r="53" spans="1:9" x14ac:dyDescent="0.45">
      <c r="C53" s="2"/>
      <c r="E53" s="51"/>
      <c r="G53" s="76">
        <v>22</v>
      </c>
      <c r="H53" s="296">
        <v>255000</v>
      </c>
      <c r="I53" s="302" t="s">
        <v>272</v>
      </c>
    </row>
    <row r="54" spans="1:9" x14ac:dyDescent="0.45">
      <c r="C54" s="5"/>
      <c r="E54" s="51"/>
      <c r="G54" s="231"/>
      <c r="H54" s="298"/>
      <c r="I54" s="75"/>
    </row>
    <row r="55" spans="1:9" ht="14.65" thickBot="1" x14ac:dyDescent="0.5">
      <c r="E55" s="51"/>
      <c r="G55" s="74"/>
      <c r="H55" s="298"/>
      <c r="I55" s="75"/>
    </row>
    <row r="56" spans="1:9" ht="14.65" thickBot="1" x14ac:dyDescent="0.5">
      <c r="E56" s="52"/>
      <c r="F56" s="70"/>
      <c r="G56" s="89" t="s">
        <v>38</v>
      </c>
      <c r="H56" s="299">
        <f>SUM(H32:H53)</f>
        <v>4557500</v>
      </c>
      <c r="I56" s="300"/>
    </row>
    <row r="57" spans="1:9" ht="14.65" thickBot="1" x14ac:dyDescent="0.5">
      <c r="A57" s="7"/>
      <c r="C57" s="55" t="s">
        <v>40</v>
      </c>
      <c r="D57" s="56"/>
      <c r="E57" s="57">
        <f>SUM(E30:E51)</f>
        <v>3874475</v>
      </c>
    </row>
    <row r="58" spans="1:9" ht="14.65" thickTop="1" x14ac:dyDescent="0.45">
      <c r="E58" s="15"/>
    </row>
    <row r="59" spans="1:9" ht="14.65" thickBot="1" x14ac:dyDescent="0.5">
      <c r="C59" s="58" t="s">
        <v>43</v>
      </c>
      <c r="D59" s="59"/>
      <c r="E59" s="60">
        <f>H56</f>
        <v>4557500</v>
      </c>
    </row>
    <row r="60" spans="1:9" ht="14.65" thickTop="1" x14ac:dyDescent="0.45">
      <c r="E60" s="15"/>
    </row>
    <row r="61" spans="1:9" ht="14.65" thickBot="1" x14ac:dyDescent="0.5">
      <c r="A61" s="7"/>
      <c r="B61" s="7"/>
      <c r="C61" s="61" t="s">
        <v>72</v>
      </c>
      <c r="D61" s="62"/>
      <c r="E61" s="61">
        <f>E59-E57</f>
        <v>683025</v>
      </c>
      <c r="H61" s="33"/>
    </row>
    <row r="62" spans="1:9" ht="14.65" thickTop="1" x14ac:dyDescent="0.45">
      <c r="C62" s="63" t="s">
        <v>73</v>
      </c>
      <c r="D62" s="63"/>
      <c r="E62" s="64">
        <f>E59*0.01</f>
        <v>45575</v>
      </c>
      <c r="F62" s="34"/>
      <c r="H62" s="34"/>
    </row>
    <row r="63" spans="1:9" x14ac:dyDescent="0.45">
      <c r="C63" s="65" t="s">
        <v>74</v>
      </c>
      <c r="D63" s="63"/>
      <c r="E63" s="64">
        <f>22*900</f>
        <v>19800</v>
      </c>
      <c r="F63" s="34"/>
      <c r="H63" s="34"/>
    </row>
    <row r="64" spans="1:9" ht="14.65" thickBot="1" x14ac:dyDescent="0.5">
      <c r="C64" s="63" t="s">
        <v>75</v>
      </c>
      <c r="D64" s="63"/>
      <c r="E64" s="66">
        <v>75000</v>
      </c>
      <c r="F64" s="34"/>
      <c r="H64" s="33"/>
    </row>
    <row r="65" spans="1:15" ht="15" thickTop="1" thickBot="1" x14ac:dyDescent="0.5">
      <c r="E65" s="67">
        <f>SUM(E62:E64)</f>
        <v>140375</v>
      </c>
      <c r="F65" s="32"/>
    </row>
    <row r="66" spans="1:15" ht="14.65" thickTop="1" x14ac:dyDescent="0.45">
      <c r="C66" s="68" t="s">
        <v>76</v>
      </c>
      <c r="D66" s="68"/>
      <c r="E66" s="69">
        <f>E61-E65</f>
        <v>542650</v>
      </c>
      <c r="F66" s="88">
        <f>E66/E59</f>
        <v>0.11906747120131651</v>
      </c>
      <c r="N66" s="32"/>
    </row>
    <row r="67" spans="1:15" x14ac:dyDescent="0.45">
      <c r="N67" s="32"/>
    </row>
    <row r="69" spans="1:15" x14ac:dyDescent="0.45">
      <c r="N69" s="35"/>
      <c r="O69" s="7"/>
    </row>
    <row r="70" spans="1:15" x14ac:dyDescent="0.45">
      <c r="N70" s="35"/>
      <c r="O70" s="7"/>
    </row>
    <row r="71" spans="1:15" x14ac:dyDescent="0.45">
      <c r="N71" s="35"/>
      <c r="O71" s="7"/>
    </row>
    <row r="72" spans="1:15" x14ac:dyDescent="0.45">
      <c r="A72" s="46" t="s">
        <v>77</v>
      </c>
    </row>
    <row r="73" spans="1:15" x14ac:dyDescent="0.45">
      <c r="A73" s="7" t="s">
        <v>78</v>
      </c>
      <c r="B73" s="7"/>
      <c r="C73" s="35">
        <v>9000</v>
      </c>
      <c r="D73" s="7"/>
      <c r="E73" s="90" t="s">
        <v>56</v>
      </c>
      <c r="F73" s="90"/>
      <c r="N73" s="32"/>
    </row>
    <row r="74" spans="1:15" x14ac:dyDescent="0.45">
      <c r="A74" s="7"/>
      <c r="B74" s="7"/>
      <c r="C74" s="35"/>
      <c r="D74" s="83" t="s">
        <v>37</v>
      </c>
      <c r="E74" s="7"/>
      <c r="F74" s="7"/>
    </row>
    <row r="75" spans="1:15" x14ac:dyDescent="0.45">
      <c r="A75" s="7" t="s">
        <v>80</v>
      </c>
      <c r="B75" s="7" t="s">
        <v>53</v>
      </c>
      <c r="C75" s="35">
        <f>105*1352.92</f>
        <v>142056.6</v>
      </c>
      <c r="D75" s="85">
        <v>239000</v>
      </c>
      <c r="E75" s="7"/>
      <c r="F75" s="7"/>
      <c r="N75" s="11"/>
    </row>
    <row r="76" spans="1:15" x14ac:dyDescent="0.45">
      <c r="A76" s="7" t="s">
        <v>261</v>
      </c>
      <c r="B76" s="7" t="s">
        <v>53</v>
      </c>
      <c r="C76" s="35">
        <f>88*1352.92</f>
        <v>119056.96000000001</v>
      </c>
      <c r="D76" s="85">
        <v>205000</v>
      </c>
      <c r="E76" s="7"/>
      <c r="F76" s="7"/>
    </row>
    <row r="77" spans="1:15" x14ac:dyDescent="0.45">
      <c r="A77" s="7" t="s">
        <v>262</v>
      </c>
      <c r="B77" s="7" t="s">
        <v>53</v>
      </c>
      <c r="C77" s="35">
        <f>C76</f>
        <v>119056.96000000001</v>
      </c>
      <c r="D77" s="85">
        <v>205000</v>
      </c>
      <c r="E77" s="7"/>
      <c r="F77" s="7"/>
    </row>
    <row r="78" spans="1:15" x14ac:dyDescent="0.45">
      <c r="A78" s="7" t="s">
        <v>81</v>
      </c>
      <c r="B78" s="7"/>
      <c r="C78" s="35">
        <v>6000</v>
      </c>
      <c r="D78" s="7"/>
      <c r="E78" s="7"/>
      <c r="F78" s="7"/>
    </row>
    <row r="79" spans="1:15" x14ac:dyDescent="0.45">
      <c r="A79" s="7" t="s">
        <v>82</v>
      </c>
      <c r="B79" s="7"/>
      <c r="C79" s="35">
        <v>6000</v>
      </c>
      <c r="D79" s="7"/>
      <c r="E79" s="7"/>
      <c r="F79" s="7"/>
    </row>
    <row r="80" spans="1:15" x14ac:dyDescent="0.45">
      <c r="A80" s="7" t="s">
        <v>83</v>
      </c>
      <c r="B80" s="7"/>
      <c r="C80" s="35">
        <v>750</v>
      </c>
      <c r="D80" s="7"/>
      <c r="E80" s="7"/>
      <c r="F80" s="7"/>
    </row>
    <row r="81" spans="1:7" x14ac:dyDescent="0.45">
      <c r="A81" s="7" t="s">
        <v>84</v>
      </c>
      <c r="B81" s="7"/>
      <c r="C81" s="35">
        <v>6000</v>
      </c>
      <c r="D81" s="7"/>
      <c r="E81" s="7"/>
      <c r="F81" s="7"/>
    </row>
    <row r="82" spans="1:7" x14ac:dyDescent="0.45">
      <c r="A82" s="7" t="s">
        <v>85</v>
      </c>
      <c r="B82" s="7"/>
      <c r="C82" s="35">
        <v>3000</v>
      </c>
      <c r="D82" s="7"/>
      <c r="E82" s="7"/>
      <c r="F82" s="7"/>
    </row>
    <row r="83" spans="1:7" x14ac:dyDescent="0.45">
      <c r="A83" s="7" t="s">
        <v>86</v>
      </c>
      <c r="B83" s="7"/>
      <c r="C83" s="35">
        <v>10000</v>
      </c>
      <c r="D83" s="7"/>
      <c r="E83" s="90" t="s">
        <v>61</v>
      </c>
      <c r="F83" s="90"/>
    </row>
    <row r="84" spans="1:7" x14ac:dyDescent="0.45">
      <c r="A84" s="7" t="s">
        <v>59</v>
      </c>
      <c r="B84" s="7"/>
      <c r="C84" s="35">
        <v>4000</v>
      </c>
      <c r="D84" s="7"/>
      <c r="E84" s="7"/>
      <c r="F84" s="7"/>
    </row>
    <row r="85" spans="1:7" x14ac:dyDescent="0.45">
      <c r="A85" s="7" t="s">
        <v>87</v>
      </c>
      <c r="B85" s="7"/>
      <c r="C85" s="35">
        <v>1750</v>
      </c>
      <c r="D85" s="7"/>
      <c r="E85" s="7"/>
      <c r="F85" s="7"/>
    </row>
    <row r="86" spans="1:7" x14ac:dyDescent="0.45">
      <c r="A86" s="7" t="s">
        <v>60</v>
      </c>
      <c r="B86" s="7"/>
      <c r="C86" s="35">
        <v>3750</v>
      </c>
      <c r="D86" s="7"/>
      <c r="E86" s="7"/>
      <c r="F86" s="7"/>
    </row>
    <row r="87" spans="1:7" x14ac:dyDescent="0.45">
      <c r="A87" s="7" t="s">
        <v>88</v>
      </c>
      <c r="B87" s="7"/>
      <c r="C87" s="35">
        <v>12000</v>
      </c>
      <c r="D87" s="7" t="s">
        <v>62</v>
      </c>
      <c r="E87" s="7"/>
      <c r="F87" s="7"/>
    </row>
    <row r="88" spans="1:7" x14ac:dyDescent="0.45">
      <c r="A88" s="7" t="s">
        <v>63</v>
      </c>
      <c r="B88" s="7"/>
      <c r="C88" s="35">
        <v>6400</v>
      </c>
      <c r="D88" s="7"/>
      <c r="E88" s="7" t="s">
        <v>64</v>
      </c>
      <c r="F88" s="7"/>
    </row>
    <row r="89" spans="1:7" ht="14.65" thickBot="1" x14ac:dyDescent="0.5">
      <c r="A89" s="36" t="s">
        <v>89</v>
      </c>
      <c r="B89" s="36"/>
      <c r="C89" s="77">
        <v>45000</v>
      </c>
      <c r="D89" s="36"/>
      <c r="E89" s="36"/>
      <c r="F89" s="36"/>
    </row>
    <row r="90" spans="1:7" ht="14.65" thickBot="1" x14ac:dyDescent="0.5">
      <c r="A90" s="63" t="s">
        <v>90</v>
      </c>
      <c r="B90" s="63"/>
      <c r="C90" s="79">
        <f>SUM(C73:C89)</f>
        <v>493820.52</v>
      </c>
      <c r="D90" s="32"/>
    </row>
    <row r="91" spans="1:7" ht="15" thickTop="1" thickBot="1" x14ac:dyDescent="0.5">
      <c r="A91" s="63" t="s">
        <v>91</v>
      </c>
      <c r="B91" s="80">
        <v>7.4999999999999997E-2</v>
      </c>
      <c r="C91" s="81">
        <f>C90*0.075</f>
        <v>37036.538999999997</v>
      </c>
      <c r="D91" s="32"/>
    </row>
    <row r="92" spans="1:7" ht="14.65" thickTop="1" x14ac:dyDescent="0.45">
      <c r="A92" s="63" t="s">
        <v>92</v>
      </c>
      <c r="B92" s="52"/>
      <c r="C92" s="78">
        <f>SUM(C90:C91)</f>
        <v>530857.05900000001</v>
      </c>
    </row>
    <row r="93" spans="1:7" x14ac:dyDescent="0.45">
      <c r="A93" s="83" t="s">
        <v>93</v>
      </c>
      <c r="B93" s="54"/>
      <c r="C93" s="84"/>
      <c r="D93" s="85">
        <f>SUM(D75:D77)</f>
        <v>649000</v>
      </c>
    </row>
    <row r="94" spans="1:7" x14ac:dyDescent="0.45">
      <c r="A94" s="68" t="s">
        <v>72</v>
      </c>
      <c r="B94" s="53"/>
      <c r="C94" s="82">
        <f>D93-C92</f>
        <v>118142.94099999999</v>
      </c>
      <c r="D94" s="32"/>
    </row>
    <row r="95" spans="1:7" x14ac:dyDescent="0.45">
      <c r="A95" s="63" t="s">
        <v>73</v>
      </c>
      <c r="B95" s="63"/>
      <c r="C95" s="86">
        <f>D93*0.012</f>
        <v>7788</v>
      </c>
      <c r="D95" s="47">
        <v>1.2E-2</v>
      </c>
    </row>
    <row r="96" spans="1:7" x14ac:dyDescent="0.45">
      <c r="A96" s="63" t="s">
        <v>94</v>
      </c>
      <c r="B96" s="52"/>
      <c r="C96" s="78">
        <f>3*1000</f>
        <v>3000</v>
      </c>
      <c r="D96" s="32"/>
      <c r="G96" s="32"/>
    </row>
    <row r="97" spans="1:12" ht="14.65" thickBot="1" x14ac:dyDescent="0.5">
      <c r="A97" s="63" t="s">
        <v>95</v>
      </c>
      <c r="B97" s="52"/>
      <c r="C97" s="87">
        <v>28000</v>
      </c>
      <c r="L97" s="32"/>
    </row>
    <row r="98" spans="1:12" ht="14.65" thickTop="1" x14ac:dyDescent="0.45">
      <c r="C98" s="78">
        <f>SUM(C95:C97)</f>
        <v>38788</v>
      </c>
    </row>
    <row r="99" spans="1:12" x14ac:dyDescent="0.45">
      <c r="A99" s="68" t="s">
        <v>76</v>
      </c>
      <c r="B99" s="53"/>
      <c r="C99" s="82">
        <f>C94-C98</f>
        <v>79354.940999999992</v>
      </c>
      <c r="D99" s="88"/>
      <c r="G99" s="257"/>
      <c r="H99" s="257"/>
    </row>
    <row r="100" spans="1:12" x14ac:dyDescent="0.45">
      <c r="A100" s="292"/>
      <c r="B100" s="292"/>
      <c r="C100" s="293"/>
      <c r="D100" s="292"/>
      <c r="E100" s="292"/>
      <c r="F100" s="292"/>
    </row>
    <row r="101" spans="1:12" x14ac:dyDescent="0.45">
      <c r="A101" s="63" t="s">
        <v>263</v>
      </c>
      <c r="B101" s="63"/>
      <c r="C101" s="78">
        <f>E66</f>
        <v>542650</v>
      </c>
      <c r="H101" s="2"/>
    </row>
    <row r="102" spans="1:12" ht="14.65" thickBot="1" x14ac:dyDescent="0.5">
      <c r="A102" s="63" t="s">
        <v>264</v>
      </c>
      <c r="B102" s="63"/>
      <c r="C102" s="87">
        <f>C99</f>
        <v>79354.940999999992</v>
      </c>
    </row>
    <row r="103" spans="1:12" ht="14.65" thickTop="1" x14ac:dyDescent="0.45">
      <c r="A103" s="63"/>
      <c r="B103" s="63"/>
      <c r="C103" s="78">
        <f>SUM(C101:C102)</f>
        <v>622004.94099999999</v>
      </c>
    </row>
    <row r="104" spans="1:12" x14ac:dyDescent="0.45">
      <c r="A104" s="52"/>
      <c r="B104" s="52"/>
      <c r="C104" s="52"/>
    </row>
    <row r="105" spans="1:12" x14ac:dyDescent="0.45">
      <c r="A105" s="63" t="s">
        <v>265</v>
      </c>
      <c r="B105" s="63"/>
      <c r="C105" s="78">
        <f>D93+E59</f>
        <v>5206500</v>
      </c>
    </row>
    <row r="106" spans="1:12" x14ac:dyDescent="0.45">
      <c r="A106" s="68" t="s">
        <v>266</v>
      </c>
      <c r="B106" s="68"/>
      <c r="C106" s="82">
        <f>C103</f>
        <v>622004.94099999999</v>
      </c>
      <c r="D106" s="306">
        <f>C106/C105</f>
        <v>0.11946700105637184</v>
      </c>
    </row>
  </sheetData>
  <mergeCells count="9">
    <mergeCell ref="E83:F83"/>
    <mergeCell ref="E73:F73"/>
    <mergeCell ref="K31:L31"/>
    <mergeCell ref="B29:D29"/>
    <mergeCell ref="B28:D28"/>
    <mergeCell ref="H39:H41"/>
    <mergeCell ref="C46:D46"/>
    <mergeCell ref="I39:I41"/>
    <mergeCell ref="F33:F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28AD7-4E7B-4C5B-B104-B193F7FF4BA6}">
  <dimension ref="A1:O175"/>
  <sheetViews>
    <sheetView topLeftCell="A112" workbookViewId="0">
      <selection activeCell="G133" sqref="G133"/>
    </sheetView>
  </sheetViews>
  <sheetFormatPr defaultRowHeight="14.25" x14ac:dyDescent="0.45"/>
  <cols>
    <col min="1" max="1" width="29.33203125" style="27" customWidth="1"/>
    <col min="2" max="2" width="51.19921875" style="162" customWidth="1"/>
    <col min="3" max="3" width="4.53125" customWidth="1"/>
    <col min="4" max="4" width="14.1328125" style="169" customWidth="1"/>
    <col min="5" max="5" width="7.86328125" style="170" customWidth="1"/>
    <col min="6" max="6" width="12.9296875" style="171" customWidth="1"/>
    <col min="7" max="7" width="13.86328125" style="171" customWidth="1"/>
    <col min="8" max="8" width="21.19921875" style="209" customWidth="1"/>
    <col min="9" max="9" width="19.33203125" style="23" customWidth="1"/>
    <col min="10" max="12" width="9.06640625" style="23"/>
    <col min="13" max="13" width="19.73046875" style="23" customWidth="1"/>
    <col min="14" max="16384" width="9.06640625" style="23"/>
  </cols>
  <sheetData>
    <row r="1" spans="1:13" x14ac:dyDescent="0.45">
      <c r="A1" s="97" t="s">
        <v>250</v>
      </c>
      <c r="B1" s="98" t="s">
        <v>97</v>
      </c>
      <c r="D1" s="99"/>
      <c r="E1" s="37"/>
      <c r="F1" s="100"/>
      <c r="G1" s="100"/>
      <c r="H1" s="99"/>
      <c r="I1" s="101"/>
    </row>
    <row r="2" spans="1:13" x14ac:dyDescent="0.45">
      <c r="A2" s="97" t="s">
        <v>98</v>
      </c>
      <c r="B2" s="102" t="s">
        <v>99</v>
      </c>
      <c r="D2" s="103" t="s">
        <v>100</v>
      </c>
      <c r="E2" s="104"/>
      <c r="F2" s="105" t="s">
        <v>101</v>
      </c>
      <c r="G2" s="106" t="s">
        <v>102</v>
      </c>
      <c r="H2" s="106"/>
      <c r="I2" s="101"/>
    </row>
    <row r="3" spans="1:13" x14ac:dyDescent="0.45">
      <c r="A3" s="107" t="s">
        <v>103</v>
      </c>
      <c r="B3" s="108"/>
      <c r="D3" s="99"/>
      <c r="E3" s="37"/>
      <c r="F3" s="105" t="s">
        <v>104</v>
      </c>
      <c r="G3" s="106" t="s">
        <v>105</v>
      </c>
      <c r="H3" s="106"/>
      <c r="I3" s="101"/>
    </row>
    <row r="4" spans="1:13" x14ac:dyDescent="0.45">
      <c r="A4" s="23"/>
      <c r="B4" s="109"/>
      <c r="D4" s="99"/>
      <c r="E4" s="37"/>
      <c r="F4" s="105" t="s">
        <v>106</v>
      </c>
      <c r="G4" s="106" t="s">
        <v>107</v>
      </c>
      <c r="H4" s="106"/>
      <c r="I4" s="101"/>
    </row>
    <row r="5" spans="1:13" x14ac:dyDescent="0.45">
      <c r="A5" s="23"/>
      <c r="B5" s="109"/>
      <c r="D5" s="99"/>
      <c r="E5" s="37"/>
      <c r="F5" s="105" t="s">
        <v>108</v>
      </c>
      <c r="G5" s="106" t="s">
        <v>109</v>
      </c>
      <c r="H5" s="106"/>
      <c r="I5" s="101"/>
    </row>
    <row r="6" spans="1:13" x14ac:dyDescent="0.45">
      <c r="A6" s="23"/>
      <c r="B6" s="109"/>
      <c r="D6" s="99"/>
      <c r="E6" s="37"/>
      <c r="F6" s="105"/>
      <c r="G6" s="105"/>
      <c r="H6" s="105"/>
      <c r="I6" s="101"/>
    </row>
    <row r="7" spans="1:13" x14ac:dyDescent="0.45">
      <c r="A7" s="23"/>
      <c r="B7" s="109"/>
      <c r="D7" s="99"/>
      <c r="E7" s="37"/>
      <c r="F7" s="105"/>
      <c r="G7" s="105"/>
      <c r="H7" s="105"/>
      <c r="I7" s="101"/>
    </row>
    <row r="8" spans="1:13" x14ac:dyDescent="0.45">
      <c r="A8" s="23"/>
      <c r="B8" s="109"/>
      <c r="D8" s="99"/>
      <c r="E8" s="37"/>
      <c r="F8" s="105"/>
      <c r="G8" s="105"/>
      <c r="H8" s="105"/>
      <c r="I8" s="101"/>
    </row>
    <row r="9" spans="1:13" x14ac:dyDescent="0.45">
      <c r="A9" s="23"/>
      <c r="B9" s="109"/>
      <c r="D9" s="99"/>
      <c r="E9" s="37"/>
      <c r="F9" s="100"/>
      <c r="G9" s="100"/>
      <c r="H9" s="100"/>
      <c r="I9" s="101"/>
    </row>
    <row r="10" spans="1:13" x14ac:dyDescent="0.45">
      <c r="B10" s="110"/>
      <c r="D10" s="111"/>
      <c r="E10" s="112"/>
      <c r="F10" s="113"/>
      <c r="G10" s="113"/>
      <c r="H10" s="114"/>
    </row>
    <row r="11" spans="1:13" x14ac:dyDescent="0.45">
      <c r="A11" s="115" t="s">
        <v>110</v>
      </c>
      <c r="B11" s="116" t="s">
        <v>111</v>
      </c>
      <c r="C11" s="117"/>
      <c r="D11" s="118" t="s">
        <v>112</v>
      </c>
      <c r="E11" s="115" t="s">
        <v>113</v>
      </c>
      <c r="F11" s="119" t="s">
        <v>114</v>
      </c>
      <c r="G11" s="119" t="s">
        <v>115</v>
      </c>
      <c r="H11" s="120" t="s">
        <v>116</v>
      </c>
    </row>
    <row r="12" spans="1:13" ht="14.65" thickBot="1" x14ac:dyDescent="0.5">
      <c r="A12" s="121"/>
      <c r="B12" s="122"/>
      <c r="D12" s="123"/>
      <c r="E12" s="124"/>
      <c r="F12" s="125"/>
      <c r="G12" s="125"/>
      <c r="H12" s="126"/>
    </row>
    <row r="13" spans="1:13" ht="14.65" thickBot="1" x14ac:dyDescent="0.5">
      <c r="A13" s="127" t="s">
        <v>117</v>
      </c>
      <c r="B13" s="128" t="s">
        <v>118</v>
      </c>
      <c r="D13" s="129"/>
      <c r="E13" s="130"/>
      <c r="F13" s="131" t="s">
        <v>168</v>
      </c>
      <c r="G13" s="132">
        <v>1500</v>
      </c>
      <c r="H13" s="133" t="s">
        <v>251</v>
      </c>
      <c r="I13" s="101"/>
      <c r="J13" s="134" t="s">
        <v>120</v>
      </c>
      <c r="M13" s="42"/>
    </row>
    <row r="14" spans="1:13" x14ac:dyDescent="0.45">
      <c r="A14" s="135"/>
      <c r="B14" s="18"/>
      <c r="D14" s="136"/>
      <c r="E14" s="137"/>
      <c r="F14" s="138"/>
      <c r="G14" s="138"/>
      <c r="H14" s="139"/>
      <c r="I14" s="101"/>
      <c r="J14" s="140"/>
    </row>
    <row r="15" spans="1:13" x14ac:dyDescent="0.45">
      <c r="A15" s="141" t="s">
        <v>121</v>
      </c>
      <c r="B15" s="18" t="s">
        <v>122</v>
      </c>
      <c r="D15" s="136">
        <v>2</v>
      </c>
      <c r="E15" s="137" t="s">
        <v>123</v>
      </c>
      <c r="F15" s="138">
        <v>200</v>
      </c>
      <c r="G15" s="142">
        <f>F15*D15</f>
        <v>400</v>
      </c>
      <c r="H15" s="139" t="s">
        <v>124</v>
      </c>
      <c r="I15" s="101"/>
      <c r="J15" s="140"/>
    </row>
    <row r="16" spans="1:13" ht="14.65" thickBot="1" x14ac:dyDescent="0.5">
      <c r="A16" s="143"/>
      <c r="B16" s="18"/>
      <c r="D16" s="136"/>
      <c r="E16" s="137"/>
      <c r="F16" s="138"/>
      <c r="G16" s="138"/>
      <c r="H16" s="144"/>
      <c r="J16" s="140"/>
    </row>
    <row r="17" spans="1:15" ht="14.65" thickBot="1" x14ac:dyDescent="0.5">
      <c r="A17" s="145" t="s">
        <v>125</v>
      </c>
      <c r="B17" s="146" t="s">
        <v>126</v>
      </c>
      <c r="D17" s="147">
        <v>60</v>
      </c>
      <c r="E17" s="148" t="s">
        <v>119</v>
      </c>
      <c r="F17" s="149">
        <v>70</v>
      </c>
      <c r="G17" s="150">
        <f>D17*F17</f>
        <v>4200</v>
      </c>
      <c r="H17" s="151" t="s">
        <v>252</v>
      </c>
      <c r="I17" s="101"/>
      <c r="J17" s="140"/>
      <c r="L17" s="152"/>
      <c r="M17" s="153"/>
      <c r="N17" s="154"/>
    </row>
    <row r="18" spans="1:15" ht="14.65" thickBot="1" x14ac:dyDescent="0.5">
      <c r="A18" s="155" t="s">
        <v>127</v>
      </c>
      <c r="B18" s="156" t="s">
        <v>128</v>
      </c>
      <c r="D18" s="157">
        <v>32</v>
      </c>
      <c r="E18" s="158" t="s">
        <v>119</v>
      </c>
      <c r="F18" s="159">
        <v>170</v>
      </c>
      <c r="G18" s="160">
        <f>D18*F18</f>
        <v>5440</v>
      </c>
      <c r="H18" s="161"/>
      <c r="I18" s="101"/>
      <c r="J18" s="140"/>
      <c r="K18" s="162"/>
      <c r="L18" s="163"/>
      <c r="M18" s="164"/>
      <c r="N18" s="165"/>
      <c r="O18" s="101"/>
    </row>
    <row r="19" spans="1:15" ht="14.65" thickBot="1" x14ac:dyDescent="0.5">
      <c r="A19" s="143"/>
      <c r="B19" s="18"/>
      <c r="D19" s="136"/>
      <c r="E19" s="137"/>
      <c r="F19" s="138"/>
      <c r="G19" s="138"/>
      <c r="H19" s="144"/>
      <c r="J19" s="140"/>
      <c r="L19" s="166"/>
      <c r="N19" s="167"/>
    </row>
    <row r="20" spans="1:15" x14ac:dyDescent="0.45">
      <c r="A20" s="145" t="s">
        <v>129</v>
      </c>
      <c r="B20" s="146" t="s">
        <v>130</v>
      </c>
      <c r="D20" s="147">
        <v>11.25</v>
      </c>
      <c r="E20" s="148" t="s">
        <v>131</v>
      </c>
      <c r="F20" s="149">
        <v>70</v>
      </c>
      <c r="G20" s="150">
        <f t="shared" ref="G20:G42" si="0">D20*F20</f>
        <v>787.5</v>
      </c>
      <c r="H20" s="151"/>
      <c r="I20" s="101"/>
      <c r="J20" s="140"/>
      <c r="L20" s="166"/>
      <c r="N20" s="167"/>
    </row>
    <row r="21" spans="1:15" x14ac:dyDescent="0.45">
      <c r="A21" s="168" t="s">
        <v>129</v>
      </c>
      <c r="B21" s="162" t="s">
        <v>132</v>
      </c>
      <c r="D21" s="169">
        <v>56</v>
      </c>
      <c r="E21" s="170" t="s">
        <v>131</v>
      </c>
      <c r="F21" s="171">
        <v>50</v>
      </c>
      <c r="G21" s="172">
        <f t="shared" si="0"/>
        <v>2800</v>
      </c>
      <c r="H21" s="173"/>
      <c r="I21" s="101"/>
      <c r="J21" s="140"/>
      <c r="L21" s="166"/>
      <c r="N21" s="167"/>
    </row>
    <row r="22" spans="1:15" ht="14.65" thickBot="1" x14ac:dyDescent="0.5">
      <c r="A22" s="155" t="s">
        <v>129</v>
      </c>
      <c r="B22" s="156" t="s">
        <v>133</v>
      </c>
      <c r="D22" s="157">
        <v>35</v>
      </c>
      <c r="E22" s="158" t="s">
        <v>131</v>
      </c>
      <c r="F22" s="159">
        <v>50</v>
      </c>
      <c r="G22" s="160">
        <f t="shared" si="0"/>
        <v>1750</v>
      </c>
      <c r="H22" s="161"/>
      <c r="I22" s="101"/>
      <c r="J22" s="140"/>
      <c r="L22" s="174"/>
      <c r="M22" s="175"/>
      <c r="N22" s="176"/>
    </row>
    <row r="23" spans="1:15" x14ac:dyDescent="0.45">
      <c r="A23" s="141" t="s">
        <v>134</v>
      </c>
      <c r="B23" s="18" t="s">
        <v>135</v>
      </c>
      <c r="D23" s="136"/>
      <c r="E23" s="137"/>
      <c r="F23" s="138"/>
      <c r="G23" s="142">
        <v>1000</v>
      </c>
      <c r="H23" s="139"/>
      <c r="I23" s="101"/>
      <c r="J23" s="140"/>
    </row>
    <row r="24" spans="1:15" x14ac:dyDescent="0.45">
      <c r="A24" s="141" t="s">
        <v>253</v>
      </c>
      <c r="B24" s="18" t="s">
        <v>254</v>
      </c>
      <c r="D24" s="136">
        <v>12</v>
      </c>
      <c r="E24" s="137" t="s">
        <v>150</v>
      </c>
      <c r="F24" s="138">
        <v>75</v>
      </c>
      <c r="G24" s="142">
        <f>F24*D24</f>
        <v>900</v>
      </c>
      <c r="H24" s="139"/>
      <c r="I24" s="101"/>
      <c r="J24" s="140"/>
    </row>
    <row r="25" spans="1:15" ht="14.65" thickBot="1" x14ac:dyDescent="0.5">
      <c r="A25" s="143"/>
      <c r="B25" s="18"/>
      <c r="D25" s="136"/>
      <c r="E25" s="137"/>
      <c r="F25" s="138"/>
      <c r="G25" s="138"/>
      <c r="H25" s="144"/>
      <c r="J25" s="140"/>
    </row>
    <row r="26" spans="1:15" x14ac:dyDescent="0.45">
      <c r="A26" s="145" t="s">
        <v>136</v>
      </c>
      <c r="B26" s="146" t="s">
        <v>137</v>
      </c>
      <c r="D26" s="147"/>
      <c r="E26" s="148"/>
      <c r="F26" s="149" t="s">
        <v>168</v>
      </c>
      <c r="G26" s="150">
        <v>3500</v>
      </c>
      <c r="H26" s="151"/>
      <c r="I26" s="101"/>
      <c r="J26" s="140"/>
    </row>
    <row r="27" spans="1:15" ht="14.65" thickBot="1" x14ac:dyDescent="0.5">
      <c r="A27" s="155" t="s">
        <v>138</v>
      </c>
      <c r="B27" s="156" t="s">
        <v>139</v>
      </c>
      <c r="D27" s="157"/>
      <c r="E27" s="158"/>
      <c r="F27" s="159"/>
      <c r="G27" s="160">
        <v>360</v>
      </c>
      <c r="H27" s="161"/>
      <c r="I27" s="101"/>
      <c r="J27" s="140"/>
    </row>
    <row r="28" spans="1:15" x14ac:dyDescent="0.45">
      <c r="A28" s="177"/>
      <c r="B28" s="178"/>
      <c r="D28" s="111"/>
      <c r="E28" s="112"/>
      <c r="F28" s="113"/>
      <c r="G28" s="113"/>
      <c r="H28" s="114"/>
      <c r="J28" s="140"/>
    </row>
    <row r="29" spans="1:15" ht="14.65" thickBot="1" x14ac:dyDescent="0.5">
      <c r="A29" s="121"/>
      <c r="B29" s="122"/>
      <c r="D29" s="123"/>
      <c r="E29" s="124"/>
      <c r="F29" s="125"/>
      <c r="G29" s="125"/>
      <c r="H29" s="126"/>
      <c r="J29" s="140"/>
    </row>
    <row r="30" spans="1:15" ht="14.65" thickBot="1" x14ac:dyDescent="0.5">
      <c r="A30" s="127" t="s">
        <v>140</v>
      </c>
      <c r="B30" s="128" t="s">
        <v>141</v>
      </c>
      <c r="D30" s="129">
        <v>90</v>
      </c>
      <c r="E30" s="130" t="s">
        <v>131</v>
      </c>
      <c r="F30" s="131">
        <v>55</v>
      </c>
      <c r="G30" s="132">
        <f>F30*D30</f>
        <v>4950</v>
      </c>
      <c r="H30" s="133"/>
      <c r="I30" s="101"/>
      <c r="J30" s="140"/>
    </row>
    <row r="31" spans="1:15" ht="14.65" thickBot="1" x14ac:dyDescent="0.5">
      <c r="A31" s="143"/>
      <c r="B31" s="18"/>
      <c r="D31" s="136"/>
      <c r="E31" s="137"/>
      <c r="F31" s="138"/>
      <c r="G31" s="138"/>
      <c r="H31" s="144"/>
      <c r="J31" s="140"/>
    </row>
    <row r="32" spans="1:15" ht="14.65" thickBot="1" x14ac:dyDescent="0.5">
      <c r="A32" s="127" t="s">
        <v>142</v>
      </c>
      <c r="B32" s="128" t="s">
        <v>143</v>
      </c>
      <c r="D32" s="129">
        <v>19</v>
      </c>
      <c r="E32" s="130" t="s">
        <v>131</v>
      </c>
      <c r="F32" s="131">
        <v>129.19999999999999</v>
      </c>
      <c r="G32" s="132">
        <f t="shared" si="0"/>
        <v>2454.7999999999997</v>
      </c>
      <c r="H32" s="133"/>
      <c r="I32" s="179">
        <f>SUM(G13:G32)</f>
        <v>30042.3</v>
      </c>
      <c r="J32" s="180"/>
    </row>
    <row r="33" spans="1:10" s="187" customFormat="1" ht="14.65" thickBot="1" x14ac:dyDescent="0.5">
      <c r="A33" s="181"/>
      <c r="B33" s="182"/>
      <c r="C33" s="53"/>
      <c r="D33" s="183"/>
      <c r="E33" s="184"/>
      <c r="F33" s="185"/>
      <c r="G33" s="185"/>
      <c r="H33" s="186"/>
    </row>
    <row r="34" spans="1:10" x14ac:dyDescent="0.45">
      <c r="A34" s="145" t="s">
        <v>144</v>
      </c>
      <c r="B34" s="146" t="s">
        <v>145</v>
      </c>
      <c r="D34" s="147">
        <v>110</v>
      </c>
      <c r="E34" s="148" t="s">
        <v>146</v>
      </c>
      <c r="F34" s="149">
        <v>6</v>
      </c>
      <c r="G34" s="150">
        <f t="shared" si="0"/>
        <v>660</v>
      </c>
      <c r="H34" s="151"/>
      <c r="I34" s="101"/>
      <c r="J34" s="188" t="s">
        <v>147</v>
      </c>
    </row>
    <row r="35" spans="1:10" x14ac:dyDescent="0.45">
      <c r="A35" s="168" t="s">
        <v>148</v>
      </c>
      <c r="B35" s="162" t="s">
        <v>149</v>
      </c>
      <c r="D35" s="169">
        <v>60</v>
      </c>
      <c r="E35" s="170" t="s">
        <v>146</v>
      </c>
      <c r="F35" s="171">
        <v>6</v>
      </c>
      <c r="G35" s="172">
        <f t="shared" si="0"/>
        <v>360</v>
      </c>
      <c r="H35" s="173"/>
      <c r="I35" s="101"/>
      <c r="J35" s="189"/>
    </row>
    <row r="36" spans="1:10" x14ac:dyDescent="0.45">
      <c r="A36" s="168" t="s">
        <v>256</v>
      </c>
      <c r="B36" s="162" t="s">
        <v>257</v>
      </c>
      <c r="D36" s="169">
        <v>260</v>
      </c>
      <c r="E36" s="170" t="s">
        <v>131</v>
      </c>
      <c r="F36" s="171">
        <v>10</v>
      </c>
      <c r="G36" s="172">
        <f t="shared" si="0"/>
        <v>2600</v>
      </c>
      <c r="H36" s="173"/>
      <c r="I36" s="101"/>
      <c r="J36" s="189"/>
    </row>
    <row r="37" spans="1:10" ht="14.65" thickBot="1" x14ac:dyDescent="0.5">
      <c r="A37" s="155" t="s">
        <v>151</v>
      </c>
      <c r="B37" s="156" t="s">
        <v>152</v>
      </c>
      <c r="D37" s="157">
        <v>2</v>
      </c>
      <c r="E37" s="158" t="s">
        <v>150</v>
      </c>
      <c r="F37" s="159">
        <v>150</v>
      </c>
      <c r="G37" s="160">
        <f t="shared" si="0"/>
        <v>300</v>
      </c>
      <c r="H37" s="161"/>
      <c r="I37" s="101"/>
      <c r="J37" s="189"/>
    </row>
    <row r="38" spans="1:10" ht="14.65" thickBot="1" x14ac:dyDescent="0.5">
      <c r="A38" s="143"/>
      <c r="B38" s="18"/>
      <c r="D38" s="136"/>
      <c r="E38" s="137"/>
      <c r="F38" s="138"/>
      <c r="G38" s="138"/>
      <c r="H38" s="144"/>
      <c r="J38" s="189"/>
    </row>
    <row r="39" spans="1:10" x14ac:dyDescent="0.45">
      <c r="A39" s="145" t="s">
        <v>153</v>
      </c>
      <c r="B39" s="146" t="s">
        <v>154</v>
      </c>
      <c r="D39" s="147">
        <v>196</v>
      </c>
      <c r="E39" s="148" t="s">
        <v>131</v>
      </c>
      <c r="F39" s="149">
        <v>129.96</v>
      </c>
      <c r="G39" s="150">
        <f t="shared" si="0"/>
        <v>25472.16</v>
      </c>
      <c r="H39" s="151"/>
      <c r="I39" s="101"/>
      <c r="J39" s="189"/>
    </row>
    <row r="40" spans="1:10" x14ac:dyDescent="0.45">
      <c r="A40" s="168" t="s">
        <v>155</v>
      </c>
      <c r="B40" s="162" t="s">
        <v>156</v>
      </c>
      <c r="D40" s="169">
        <v>196</v>
      </c>
      <c r="E40" s="170" t="s">
        <v>131</v>
      </c>
      <c r="F40" s="171">
        <v>47.5</v>
      </c>
      <c r="G40" s="172">
        <f t="shared" si="0"/>
        <v>9310</v>
      </c>
      <c r="H40" s="173"/>
      <c r="I40" s="101"/>
      <c r="J40" s="189"/>
    </row>
    <row r="41" spans="1:10" ht="14.65" thickBot="1" x14ac:dyDescent="0.5">
      <c r="A41" s="190" t="s">
        <v>157</v>
      </c>
      <c r="B41" s="122" t="s">
        <v>158</v>
      </c>
      <c r="D41" s="123">
        <v>147</v>
      </c>
      <c r="E41" s="124" t="s">
        <v>131</v>
      </c>
      <c r="F41" s="125">
        <v>47.5</v>
      </c>
      <c r="G41" s="191">
        <f t="shared" si="0"/>
        <v>6982.5</v>
      </c>
      <c r="H41" s="192" t="s">
        <v>255</v>
      </c>
      <c r="I41" s="101"/>
      <c r="J41" s="189"/>
    </row>
    <row r="42" spans="1:10" ht="14.65" thickBot="1" x14ac:dyDescent="0.5">
      <c r="A42" s="127"/>
      <c r="B42" s="128"/>
      <c r="C42" s="193"/>
      <c r="D42" s="129"/>
      <c r="E42" s="130"/>
      <c r="F42" s="131"/>
      <c r="G42" s="132"/>
      <c r="H42" s="133"/>
      <c r="I42" s="101"/>
      <c r="J42" s="189"/>
    </row>
    <row r="43" spans="1:10" ht="14.65" thickBot="1" x14ac:dyDescent="0.5">
      <c r="A43" s="143"/>
      <c r="B43" s="18"/>
      <c r="D43" s="136"/>
      <c r="E43" s="137"/>
      <c r="F43" s="138"/>
      <c r="G43" s="138"/>
      <c r="H43" s="144"/>
      <c r="J43" s="189"/>
    </row>
    <row r="44" spans="1:10" ht="14.65" thickBot="1" x14ac:dyDescent="0.5">
      <c r="A44" s="127" t="s">
        <v>159</v>
      </c>
      <c r="B44" s="128" t="s">
        <v>258</v>
      </c>
      <c r="D44" s="129">
        <v>1</v>
      </c>
      <c r="E44" s="130" t="s">
        <v>150</v>
      </c>
      <c r="F44" s="131" t="s">
        <v>123</v>
      </c>
      <c r="G44" s="132">
        <v>2164</v>
      </c>
      <c r="H44" s="133"/>
      <c r="I44" s="101"/>
      <c r="J44" s="189"/>
    </row>
    <row r="45" spans="1:10" ht="14.65" thickBot="1" x14ac:dyDescent="0.5">
      <c r="A45" s="143"/>
      <c r="B45" s="18"/>
      <c r="D45" s="136"/>
      <c r="E45" s="137"/>
      <c r="F45" s="138"/>
      <c r="G45" s="138"/>
      <c r="H45" s="144"/>
      <c r="J45" s="189"/>
    </row>
    <row r="46" spans="1:10" ht="14.65" thickBot="1" x14ac:dyDescent="0.5">
      <c r="A46" s="127" t="s">
        <v>160</v>
      </c>
      <c r="B46" s="128" t="s">
        <v>161</v>
      </c>
      <c r="D46" s="129">
        <v>260</v>
      </c>
      <c r="E46" s="130" t="s">
        <v>131</v>
      </c>
      <c r="F46" s="131">
        <v>34</v>
      </c>
      <c r="G46" s="132">
        <f>D46*F46</f>
        <v>8840</v>
      </c>
      <c r="H46" s="133"/>
      <c r="I46" s="101"/>
      <c r="J46" s="189"/>
    </row>
    <row r="47" spans="1:10" ht="14.65" thickBot="1" x14ac:dyDescent="0.5">
      <c r="A47" s="143"/>
      <c r="B47" s="18"/>
      <c r="D47" s="136"/>
      <c r="E47" s="137"/>
      <c r="F47" s="138"/>
      <c r="G47" s="138"/>
      <c r="H47" s="144"/>
      <c r="J47" s="189"/>
    </row>
    <row r="48" spans="1:10" x14ac:dyDescent="0.45">
      <c r="A48" s="145" t="s">
        <v>162</v>
      </c>
      <c r="B48" s="146" t="s">
        <v>163</v>
      </c>
      <c r="D48" s="147">
        <v>1</v>
      </c>
      <c r="E48" s="148" t="s">
        <v>150</v>
      </c>
      <c r="F48" s="149" t="s">
        <v>123</v>
      </c>
      <c r="G48" s="150">
        <v>4200</v>
      </c>
      <c r="H48" s="151"/>
      <c r="I48" s="101"/>
      <c r="J48" s="189"/>
    </row>
    <row r="49" spans="1:10" x14ac:dyDescent="0.45">
      <c r="A49" s="168" t="s">
        <v>164</v>
      </c>
      <c r="B49" s="162" t="s">
        <v>165</v>
      </c>
      <c r="D49" s="169">
        <v>84</v>
      </c>
      <c r="E49" s="170" t="s">
        <v>131</v>
      </c>
      <c r="F49" s="171">
        <v>22</v>
      </c>
      <c r="G49" s="172">
        <f>D49*F49</f>
        <v>1848</v>
      </c>
      <c r="H49" s="173"/>
      <c r="I49" s="101"/>
      <c r="J49" s="189"/>
    </row>
    <row r="50" spans="1:10" ht="14.65" thickBot="1" x14ac:dyDescent="0.5">
      <c r="A50" s="155" t="s">
        <v>164</v>
      </c>
      <c r="B50" s="156" t="s">
        <v>166</v>
      </c>
      <c r="D50" s="157">
        <v>12</v>
      </c>
      <c r="E50" s="158" t="s">
        <v>150</v>
      </c>
      <c r="F50" s="159">
        <v>8.9499999999999993</v>
      </c>
      <c r="G50" s="160">
        <f>D50*F50</f>
        <v>107.39999999999999</v>
      </c>
      <c r="H50" s="161"/>
      <c r="I50" s="101"/>
      <c r="J50" s="189"/>
    </row>
    <row r="51" spans="1:10" ht="14.65" thickBot="1" x14ac:dyDescent="0.5">
      <c r="A51" s="143"/>
      <c r="B51" s="18"/>
      <c r="D51" s="136"/>
      <c r="E51" s="137"/>
      <c r="F51" s="138"/>
      <c r="G51" s="138"/>
      <c r="H51" s="144"/>
      <c r="J51" s="189"/>
    </row>
    <row r="52" spans="1:10" ht="14.65" thickBot="1" x14ac:dyDescent="0.5">
      <c r="A52" s="127" t="s">
        <v>167</v>
      </c>
      <c r="B52" s="128" t="s">
        <v>259</v>
      </c>
      <c r="D52" s="129">
        <v>1</v>
      </c>
      <c r="E52" s="130" t="s">
        <v>150</v>
      </c>
      <c r="F52" s="131" t="s">
        <v>168</v>
      </c>
      <c r="G52" s="132">
        <v>5000</v>
      </c>
      <c r="H52" s="133" t="s">
        <v>169</v>
      </c>
      <c r="I52" s="101"/>
      <c r="J52" s="189"/>
    </row>
    <row r="53" spans="1:10" ht="14.65" thickBot="1" x14ac:dyDescent="0.5">
      <c r="A53" s="143"/>
      <c r="B53" s="18"/>
      <c r="D53" s="136"/>
      <c r="E53" s="137"/>
      <c r="F53" s="138"/>
      <c r="G53" s="138"/>
      <c r="H53" s="144"/>
      <c r="J53" s="189"/>
    </row>
    <row r="54" spans="1:10" x14ac:dyDescent="0.45">
      <c r="A54" s="145" t="s">
        <v>170</v>
      </c>
      <c r="B54" s="146" t="s">
        <v>171</v>
      </c>
      <c r="D54" s="147">
        <v>1</v>
      </c>
      <c r="E54" s="148" t="s">
        <v>150</v>
      </c>
      <c r="F54" s="149" t="s">
        <v>168</v>
      </c>
      <c r="G54" s="150">
        <v>8000</v>
      </c>
      <c r="H54" s="151"/>
      <c r="I54" s="101"/>
      <c r="J54" s="189"/>
    </row>
    <row r="55" spans="1:10" ht="14.65" thickBot="1" x14ac:dyDescent="0.5">
      <c r="A55" s="194"/>
      <c r="B55" s="156" t="s">
        <v>172</v>
      </c>
      <c r="D55" s="157"/>
      <c r="E55" s="158"/>
      <c r="F55" s="159"/>
      <c r="G55" s="159"/>
      <c r="H55" s="161"/>
      <c r="I55" s="101"/>
      <c r="J55" s="189"/>
    </row>
    <row r="56" spans="1:10" ht="14.65" thickBot="1" x14ac:dyDescent="0.5">
      <c r="A56" s="143"/>
      <c r="B56" s="18"/>
      <c r="D56" s="136"/>
      <c r="E56" s="137"/>
      <c r="F56" s="138"/>
      <c r="G56" s="138"/>
      <c r="H56" s="144"/>
      <c r="J56" s="189"/>
    </row>
    <row r="57" spans="1:10" ht="14.65" thickBot="1" x14ac:dyDescent="0.5">
      <c r="A57" s="127" t="s">
        <v>173</v>
      </c>
      <c r="B57" s="128" t="s">
        <v>174</v>
      </c>
      <c r="D57" s="129">
        <v>1</v>
      </c>
      <c r="E57" s="130" t="s">
        <v>150</v>
      </c>
      <c r="F57" s="131" t="s">
        <v>168</v>
      </c>
      <c r="G57" s="132">
        <v>6000</v>
      </c>
      <c r="H57" s="133"/>
      <c r="I57" s="179">
        <f>SUM(G34:G57)</f>
        <v>81844.06</v>
      </c>
      <c r="J57" s="195"/>
    </row>
    <row r="58" spans="1:10" s="187" customFormat="1" ht="14.65" thickBot="1" x14ac:dyDescent="0.5">
      <c r="A58" s="181"/>
      <c r="B58" s="182"/>
      <c r="C58" s="53"/>
      <c r="D58" s="183"/>
      <c r="E58" s="184"/>
      <c r="F58" s="185"/>
      <c r="G58" s="185"/>
      <c r="H58" s="186"/>
    </row>
    <row r="59" spans="1:10" ht="14.65" thickBot="1" x14ac:dyDescent="0.5">
      <c r="A59" s="127" t="s">
        <v>175</v>
      </c>
      <c r="B59" s="128" t="s">
        <v>176</v>
      </c>
      <c r="D59" s="129">
        <v>1</v>
      </c>
      <c r="E59" s="130" t="s">
        <v>150</v>
      </c>
      <c r="F59" s="131" t="s">
        <v>168</v>
      </c>
      <c r="G59" s="132">
        <v>9450</v>
      </c>
      <c r="H59" s="133"/>
      <c r="I59" s="101"/>
      <c r="J59" s="196" t="s">
        <v>177</v>
      </c>
    </row>
    <row r="60" spans="1:10" ht="14.65" thickBot="1" x14ac:dyDescent="0.5">
      <c r="A60" s="143"/>
      <c r="B60" s="18"/>
      <c r="D60" s="136"/>
      <c r="E60" s="137"/>
      <c r="F60" s="138"/>
      <c r="G60" s="138"/>
      <c r="H60" s="144"/>
      <c r="J60" s="197"/>
    </row>
    <row r="61" spans="1:10" ht="14.65" thickBot="1" x14ac:dyDescent="0.5">
      <c r="A61" s="127" t="s">
        <v>178</v>
      </c>
      <c r="B61" s="128" t="s">
        <v>179</v>
      </c>
      <c r="D61" s="129">
        <v>90</v>
      </c>
      <c r="E61" s="130" t="s">
        <v>131</v>
      </c>
      <c r="F61" s="131">
        <v>65</v>
      </c>
      <c r="G61" s="132">
        <f>D61*F61</f>
        <v>5850</v>
      </c>
      <c r="H61" s="133"/>
      <c r="I61" s="101"/>
      <c r="J61" s="197"/>
    </row>
    <row r="62" spans="1:10" ht="14.65" thickBot="1" x14ac:dyDescent="0.5">
      <c r="A62" s="135"/>
      <c r="B62" s="18"/>
      <c r="D62" s="136"/>
      <c r="E62" s="137"/>
      <c r="F62" s="138"/>
      <c r="G62" s="198"/>
      <c r="H62" s="139"/>
      <c r="I62" s="101"/>
      <c r="J62" s="197"/>
    </row>
    <row r="63" spans="1:10" ht="14.65" thickBot="1" x14ac:dyDescent="0.5">
      <c r="A63" s="127" t="s">
        <v>180</v>
      </c>
      <c r="B63" s="128" t="s">
        <v>181</v>
      </c>
      <c r="C63" s="193"/>
      <c r="D63" s="129">
        <v>0</v>
      </c>
      <c r="E63" s="130" t="s">
        <v>119</v>
      </c>
      <c r="F63" s="131">
        <v>150</v>
      </c>
      <c r="G63" s="132">
        <f t="shared" ref="G63" si="1">D63*F63</f>
        <v>0</v>
      </c>
      <c r="H63" s="133"/>
      <c r="I63" s="101"/>
      <c r="J63" s="197"/>
    </row>
    <row r="64" spans="1:10" ht="14.65" thickBot="1" x14ac:dyDescent="0.5">
      <c r="A64" s="143"/>
      <c r="B64" s="18"/>
      <c r="D64" s="136"/>
      <c r="E64" s="137"/>
      <c r="F64" s="138"/>
      <c r="G64" s="138"/>
      <c r="H64" s="144"/>
      <c r="J64" s="197"/>
    </row>
    <row r="65" spans="1:10" ht="14.65" thickBot="1" x14ac:dyDescent="0.5">
      <c r="A65" s="145" t="s">
        <v>182</v>
      </c>
      <c r="B65" s="17" t="s">
        <v>183</v>
      </c>
      <c r="C65" s="199"/>
      <c r="D65" s="147"/>
      <c r="E65" s="148"/>
      <c r="F65" s="149"/>
      <c r="G65" s="150"/>
      <c r="H65" s="151"/>
      <c r="I65" s="101"/>
      <c r="J65" s="197"/>
    </row>
    <row r="66" spans="1:10" x14ac:dyDescent="0.45">
      <c r="A66" s="200"/>
      <c r="B66" s="201" t="s">
        <v>184</v>
      </c>
      <c r="H66" s="173"/>
      <c r="I66" s="101"/>
      <c r="J66" s="197"/>
    </row>
    <row r="67" spans="1:10" x14ac:dyDescent="0.45">
      <c r="A67" s="200"/>
      <c r="B67" s="202" t="s">
        <v>185</v>
      </c>
      <c r="G67" s="172"/>
      <c r="H67" s="173"/>
      <c r="I67" s="101"/>
      <c r="J67" s="197"/>
    </row>
    <row r="68" spans="1:10" ht="14.65" thickBot="1" x14ac:dyDescent="0.5">
      <c r="A68" s="200"/>
      <c r="B68" s="203" t="s">
        <v>186</v>
      </c>
      <c r="G68" s="172"/>
      <c r="H68" s="173"/>
      <c r="I68" s="101"/>
      <c r="J68" s="197"/>
    </row>
    <row r="69" spans="1:10" x14ac:dyDescent="0.45">
      <c r="A69" s="204"/>
      <c r="B69" s="178" t="s">
        <v>187</v>
      </c>
      <c r="G69" s="172"/>
      <c r="H69" s="173"/>
      <c r="I69" s="101"/>
      <c r="J69" s="197"/>
    </row>
    <row r="70" spans="1:10" x14ac:dyDescent="0.45">
      <c r="A70" s="204"/>
      <c r="B70" s="162" t="s">
        <v>188</v>
      </c>
      <c r="G70" s="172"/>
      <c r="H70" s="173"/>
      <c r="I70" s="101"/>
      <c r="J70" s="197"/>
    </row>
    <row r="71" spans="1:10" x14ac:dyDescent="0.45">
      <c r="A71" s="204"/>
      <c r="B71" s="162" t="s">
        <v>189</v>
      </c>
      <c r="G71" s="172"/>
      <c r="H71" s="173"/>
      <c r="I71" s="101"/>
      <c r="J71" s="197"/>
    </row>
    <row r="72" spans="1:10" x14ac:dyDescent="0.45">
      <c r="A72" s="204"/>
      <c r="B72" s="162" t="s">
        <v>190</v>
      </c>
      <c r="G72" s="172"/>
      <c r="H72" s="173"/>
      <c r="I72" s="101"/>
      <c r="J72" s="197"/>
    </row>
    <row r="73" spans="1:10" x14ac:dyDescent="0.45">
      <c r="A73" s="204"/>
      <c r="B73" s="162" t="s">
        <v>191</v>
      </c>
      <c r="G73" s="172"/>
      <c r="H73" s="173"/>
      <c r="I73" s="101"/>
      <c r="J73" s="197"/>
    </row>
    <row r="74" spans="1:10" ht="14.65" thickBot="1" x14ac:dyDescent="0.5">
      <c r="A74" s="204"/>
      <c r="B74" s="162" t="s">
        <v>192</v>
      </c>
      <c r="G74" s="191"/>
      <c r="H74" s="173" t="s">
        <v>193</v>
      </c>
      <c r="I74" s="101"/>
      <c r="J74" s="197"/>
    </row>
    <row r="75" spans="1:10" ht="14.65" thickBot="1" x14ac:dyDescent="0.5">
      <c r="A75" s="155" t="s">
        <v>194</v>
      </c>
      <c r="B75" s="156" t="s">
        <v>195</v>
      </c>
      <c r="C75" s="8"/>
      <c r="D75" s="157"/>
      <c r="E75" s="158"/>
      <c r="F75" s="205"/>
      <c r="G75" s="206">
        <v>10400</v>
      </c>
      <c r="H75" s="207"/>
      <c r="I75" s="101"/>
      <c r="J75" s="197"/>
    </row>
    <row r="76" spans="1:10" ht="14.65" thickBot="1" x14ac:dyDescent="0.5">
      <c r="A76" s="143"/>
      <c r="B76" s="18"/>
      <c r="D76" s="136"/>
      <c r="E76" s="137"/>
      <c r="F76" s="138"/>
      <c r="G76" s="138"/>
      <c r="H76" s="114"/>
      <c r="J76" s="197"/>
    </row>
    <row r="77" spans="1:10" ht="14.65" thickBot="1" x14ac:dyDescent="0.5">
      <c r="A77" s="127" t="s">
        <v>196</v>
      </c>
      <c r="B77" s="128" t="s">
        <v>197</v>
      </c>
      <c r="C77" s="193"/>
      <c r="D77" s="129">
        <v>1</v>
      </c>
      <c r="E77" s="130" t="s">
        <v>150</v>
      </c>
      <c r="F77" s="131" t="s">
        <v>168</v>
      </c>
      <c r="G77" s="208">
        <v>15000</v>
      </c>
      <c r="H77" s="169"/>
      <c r="J77" s="197"/>
    </row>
    <row r="78" spans="1:10" x14ac:dyDescent="0.45">
      <c r="A78" s="177"/>
      <c r="B78" s="178"/>
      <c r="D78" s="111"/>
      <c r="E78" s="112"/>
      <c r="F78" s="113"/>
      <c r="G78" s="113"/>
      <c r="J78" s="197"/>
    </row>
    <row r="79" spans="1:10" s="217" customFormat="1" x14ac:dyDescent="0.45">
      <c r="A79" s="210"/>
      <c r="B79" s="211"/>
      <c r="C79" s="212"/>
      <c r="D79" s="213"/>
      <c r="E79" s="214"/>
      <c r="F79" s="215"/>
      <c r="G79" s="215"/>
      <c r="H79" s="216"/>
      <c r="J79" s="197"/>
    </row>
    <row r="80" spans="1:10" ht="14.65" thickBot="1" x14ac:dyDescent="0.5">
      <c r="A80" s="121"/>
      <c r="B80" s="122"/>
      <c r="D80" s="123"/>
      <c r="E80" s="124"/>
      <c r="F80" s="125"/>
      <c r="G80" s="125"/>
      <c r="J80" s="197"/>
    </row>
    <row r="81" spans="1:10" x14ac:dyDescent="0.45">
      <c r="A81" s="145" t="s">
        <v>198</v>
      </c>
      <c r="B81" s="146" t="s">
        <v>199</v>
      </c>
      <c r="C81" s="199"/>
      <c r="D81" s="147"/>
      <c r="E81" s="148"/>
      <c r="F81" s="149" t="s">
        <v>168</v>
      </c>
      <c r="G81" s="218">
        <v>28000</v>
      </c>
      <c r="H81" s="219"/>
      <c r="J81" s="197"/>
    </row>
    <row r="82" spans="1:10" ht="14.65" thickBot="1" x14ac:dyDescent="0.5">
      <c r="A82" s="194"/>
      <c r="B82" s="156" t="s">
        <v>200</v>
      </c>
      <c r="C82" s="8"/>
      <c r="D82" s="157"/>
      <c r="E82" s="158"/>
      <c r="F82" s="159"/>
      <c r="G82" s="220"/>
      <c r="H82" s="169"/>
      <c r="J82" s="197"/>
    </row>
    <row r="83" spans="1:10" ht="14.65" thickBot="1" x14ac:dyDescent="0.5">
      <c r="A83" s="143"/>
      <c r="B83" s="18"/>
      <c r="D83" s="136"/>
      <c r="E83" s="137"/>
      <c r="F83" s="138"/>
      <c r="G83" s="138"/>
      <c r="J83" s="197"/>
    </row>
    <row r="84" spans="1:10" ht="14.65" thickBot="1" x14ac:dyDescent="0.5">
      <c r="A84" s="127" t="s">
        <v>201</v>
      </c>
      <c r="B84" s="128" t="s">
        <v>202</v>
      </c>
      <c r="C84" s="193"/>
      <c r="D84" s="129"/>
      <c r="E84" s="130"/>
      <c r="F84" s="131" t="s">
        <v>168</v>
      </c>
      <c r="G84" s="208">
        <v>8000</v>
      </c>
      <c r="H84" s="169"/>
      <c r="I84" s="221">
        <f>SUM(G59:G84)</f>
        <v>76700</v>
      </c>
      <c r="J84" s="222"/>
    </row>
    <row r="85" spans="1:10" s="187" customFormat="1" ht="14.65" thickBot="1" x14ac:dyDescent="0.5">
      <c r="A85" s="181"/>
      <c r="B85" s="182"/>
      <c r="C85" s="53"/>
      <c r="D85" s="183"/>
      <c r="E85" s="184"/>
      <c r="F85" s="185"/>
      <c r="G85" s="185"/>
      <c r="H85" s="223"/>
    </row>
    <row r="86" spans="1:10" ht="14.65" thickBot="1" x14ac:dyDescent="0.5">
      <c r="A86" s="127" t="s">
        <v>203</v>
      </c>
      <c r="B86" s="128" t="s">
        <v>204</v>
      </c>
      <c r="C86" s="193"/>
      <c r="D86" s="129">
        <v>10</v>
      </c>
      <c r="E86" s="130" t="s">
        <v>150</v>
      </c>
      <c r="F86" s="131">
        <v>20</v>
      </c>
      <c r="G86" s="132">
        <f>F86*D86</f>
        <v>200</v>
      </c>
      <c r="H86" s="133"/>
      <c r="I86" s="101"/>
      <c r="J86" s="188" t="s">
        <v>205</v>
      </c>
    </row>
    <row r="87" spans="1:10" ht="14.65" thickBot="1" x14ac:dyDescent="0.5">
      <c r="A87" s="143"/>
      <c r="B87" s="18"/>
      <c r="D87" s="136"/>
      <c r="E87" s="137"/>
      <c r="F87" s="138"/>
      <c r="G87" s="138"/>
      <c r="H87" s="114"/>
      <c r="J87" s="189"/>
    </row>
    <row r="88" spans="1:10" x14ac:dyDescent="0.45">
      <c r="A88" s="145" t="s">
        <v>206</v>
      </c>
      <c r="B88" s="146"/>
      <c r="C88" s="199"/>
      <c r="D88" s="147"/>
      <c r="E88" s="148"/>
      <c r="F88" s="149"/>
      <c r="G88" s="218">
        <v>4000</v>
      </c>
      <c r="H88" s="169"/>
      <c r="J88" s="189"/>
    </row>
    <row r="89" spans="1:10" x14ac:dyDescent="0.45">
      <c r="A89" s="168" t="s">
        <v>207</v>
      </c>
      <c r="B89" s="224" t="s">
        <v>208</v>
      </c>
      <c r="G89" s="225"/>
      <c r="H89" s="169"/>
      <c r="J89" s="189"/>
    </row>
    <row r="90" spans="1:10" ht="14.65" thickBot="1" x14ac:dyDescent="0.5">
      <c r="A90" s="155" t="s">
        <v>209</v>
      </c>
      <c r="B90" s="156"/>
      <c r="C90" s="8"/>
      <c r="D90" s="157"/>
      <c r="E90" s="158"/>
      <c r="F90" s="159"/>
      <c r="G90" s="226">
        <v>800</v>
      </c>
      <c r="H90" s="169"/>
      <c r="J90" s="189"/>
    </row>
    <row r="91" spans="1:10" ht="14.65" thickBot="1" x14ac:dyDescent="0.5">
      <c r="A91" s="143"/>
      <c r="B91" s="18"/>
      <c r="D91" s="136"/>
      <c r="E91" s="137"/>
      <c r="F91" s="138"/>
      <c r="G91" s="138"/>
      <c r="J91" s="189"/>
    </row>
    <row r="92" spans="1:10" x14ac:dyDescent="0.45">
      <c r="A92" s="145" t="s">
        <v>210</v>
      </c>
      <c r="B92" s="146" t="s">
        <v>211</v>
      </c>
      <c r="C92" s="199"/>
      <c r="D92" s="147"/>
      <c r="E92" s="148"/>
      <c r="F92" s="149"/>
      <c r="G92" s="218"/>
      <c r="H92" s="169"/>
      <c r="J92" s="189"/>
    </row>
    <row r="93" spans="1:10" x14ac:dyDescent="0.45">
      <c r="A93" s="204"/>
      <c r="B93" s="162" t="s">
        <v>212</v>
      </c>
      <c r="G93" s="225"/>
      <c r="H93" s="169"/>
      <c r="J93" s="189"/>
    </row>
    <row r="94" spans="1:10" x14ac:dyDescent="0.45">
      <c r="A94" s="204"/>
      <c r="B94" s="162" t="s">
        <v>213</v>
      </c>
      <c r="G94" s="225"/>
      <c r="H94" s="169"/>
      <c r="J94" s="189"/>
    </row>
    <row r="95" spans="1:10" x14ac:dyDescent="0.45">
      <c r="A95" s="204"/>
      <c r="B95" s="162" t="s">
        <v>214</v>
      </c>
      <c r="G95" s="225"/>
      <c r="H95" s="169"/>
      <c r="J95" s="189"/>
    </row>
    <row r="96" spans="1:10" x14ac:dyDescent="0.45">
      <c r="A96" s="204"/>
      <c r="B96" s="162" t="s">
        <v>215</v>
      </c>
      <c r="G96" s="225"/>
      <c r="H96" s="169"/>
      <c r="J96" s="189"/>
    </row>
    <row r="97" spans="1:10" x14ac:dyDescent="0.45">
      <c r="A97" s="204"/>
      <c r="B97" s="162" t="s">
        <v>216</v>
      </c>
      <c r="G97" s="225"/>
      <c r="H97" s="169"/>
      <c r="J97" s="189"/>
    </row>
    <row r="98" spans="1:10" ht="15" customHeight="1" thickBot="1" x14ac:dyDescent="0.5">
      <c r="A98" s="204"/>
      <c r="B98" s="162" t="s">
        <v>217</v>
      </c>
      <c r="G98" s="227"/>
      <c r="H98" s="169"/>
      <c r="J98" s="189"/>
    </row>
    <row r="99" spans="1:10" ht="15" customHeight="1" thickBot="1" x14ac:dyDescent="0.5">
      <c r="A99" s="155" t="s">
        <v>218</v>
      </c>
      <c r="B99" s="156" t="s">
        <v>219</v>
      </c>
      <c r="C99" s="8"/>
      <c r="D99" s="157"/>
      <c r="E99" s="158"/>
      <c r="F99" s="205"/>
      <c r="G99" s="206">
        <v>8400</v>
      </c>
      <c r="H99" s="169"/>
      <c r="J99" s="189"/>
    </row>
    <row r="100" spans="1:10" ht="15" customHeight="1" thickBot="1" x14ac:dyDescent="0.5">
      <c r="A100" s="143"/>
      <c r="B100" s="18"/>
      <c r="D100" s="136"/>
      <c r="E100" s="137"/>
      <c r="F100" s="138"/>
      <c r="G100" s="138"/>
      <c r="J100" s="189"/>
    </row>
    <row r="101" spans="1:10" ht="15" customHeight="1" thickBot="1" x14ac:dyDescent="0.5">
      <c r="A101" s="127" t="s">
        <v>220</v>
      </c>
      <c r="B101" s="128" t="s">
        <v>221</v>
      </c>
      <c r="C101" s="193"/>
      <c r="D101" s="129">
        <v>2</v>
      </c>
      <c r="E101" s="130" t="s">
        <v>150</v>
      </c>
      <c r="F101" s="131">
        <v>120</v>
      </c>
      <c r="G101" s="208">
        <f>F101*D101</f>
        <v>240</v>
      </c>
      <c r="H101" s="169"/>
      <c r="J101" s="189"/>
    </row>
    <row r="102" spans="1:10" ht="15" customHeight="1" thickBot="1" x14ac:dyDescent="0.5">
      <c r="A102" s="143"/>
      <c r="B102" s="18"/>
      <c r="D102" s="136"/>
      <c r="E102" s="137"/>
      <c r="F102" s="138"/>
      <c r="G102" s="138"/>
      <c r="J102" s="189"/>
    </row>
    <row r="103" spans="1:10" ht="15" customHeight="1" thickBot="1" x14ac:dyDescent="0.5">
      <c r="A103" s="127" t="s">
        <v>222</v>
      </c>
      <c r="B103" s="128" t="s">
        <v>223</v>
      </c>
      <c r="C103" s="193"/>
      <c r="D103" s="129">
        <v>90</v>
      </c>
      <c r="E103" s="130" t="s">
        <v>131</v>
      </c>
      <c r="F103" s="131">
        <v>25</v>
      </c>
      <c r="G103" s="208">
        <f>F103*D103</f>
        <v>2250</v>
      </c>
      <c r="H103" s="169"/>
      <c r="J103" s="189"/>
    </row>
    <row r="104" spans="1:10" x14ac:dyDescent="0.45">
      <c r="A104" s="177"/>
      <c r="B104" s="178"/>
      <c r="D104" s="111"/>
      <c r="E104" s="112"/>
      <c r="F104" s="113"/>
      <c r="G104" s="113"/>
      <c r="J104" s="189"/>
    </row>
    <row r="105" spans="1:10" x14ac:dyDescent="0.45">
      <c r="A105" s="23"/>
      <c r="D105" s="101"/>
      <c r="E105" s="23"/>
      <c r="F105" s="23"/>
      <c r="G105" s="23"/>
      <c r="J105" s="189"/>
    </row>
    <row r="106" spans="1:10" ht="14.65" thickBot="1" x14ac:dyDescent="0.5">
      <c r="A106" s="121"/>
      <c r="B106" s="122"/>
      <c r="D106" s="123"/>
      <c r="E106" s="124"/>
      <c r="F106" s="125"/>
      <c r="G106" s="125"/>
      <c r="J106" s="189"/>
    </row>
    <row r="107" spans="1:10" x14ac:dyDescent="0.45">
      <c r="A107" s="145" t="s">
        <v>224</v>
      </c>
      <c r="B107" s="146" t="s">
        <v>225</v>
      </c>
      <c r="C107" s="199"/>
      <c r="D107" s="147"/>
      <c r="E107" s="148"/>
      <c r="F107" s="149"/>
      <c r="G107" s="218">
        <v>12000</v>
      </c>
      <c r="H107" s="169"/>
      <c r="J107" s="189"/>
    </row>
    <row r="108" spans="1:10" ht="14.65" thickBot="1" x14ac:dyDescent="0.5">
      <c r="A108" s="155"/>
      <c r="B108" s="156"/>
      <c r="C108" s="8"/>
      <c r="D108" s="157"/>
      <c r="E108" s="158"/>
      <c r="F108" s="159"/>
      <c r="G108" s="226"/>
      <c r="H108" s="169"/>
      <c r="J108" s="189"/>
    </row>
    <row r="109" spans="1:10" ht="14.65" thickBot="1" x14ac:dyDescent="0.5">
      <c r="A109" s="143"/>
      <c r="B109" s="18"/>
      <c r="D109" s="136"/>
      <c r="E109" s="137"/>
      <c r="F109" s="138"/>
      <c r="G109" s="138"/>
      <c r="J109" s="189"/>
    </row>
    <row r="110" spans="1:10" ht="14.65" thickBot="1" x14ac:dyDescent="0.5">
      <c r="A110" s="127" t="s">
        <v>226</v>
      </c>
      <c r="B110" s="128" t="s">
        <v>227</v>
      </c>
      <c r="C110" s="193"/>
      <c r="D110" s="129">
        <v>50</v>
      </c>
      <c r="E110" s="130" t="s">
        <v>131</v>
      </c>
      <c r="F110" s="131">
        <v>55</v>
      </c>
      <c r="G110" s="208">
        <f>F110*D110</f>
        <v>2750</v>
      </c>
      <c r="H110" s="169"/>
      <c r="J110" s="189"/>
    </row>
    <row r="111" spans="1:10" ht="14.65" thickBot="1" x14ac:dyDescent="0.5">
      <c r="A111" s="143"/>
      <c r="B111" s="18"/>
      <c r="D111" s="136"/>
      <c r="E111" s="137"/>
      <c r="F111" s="138"/>
      <c r="G111" s="138"/>
      <c r="J111" s="189"/>
    </row>
    <row r="112" spans="1:10" ht="14.65" thickBot="1" x14ac:dyDescent="0.5">
      <c r="A112" s="127" t="s">
        <v>228</v>
      </c>
      <c r="B112" s="128" t="s">
        <v>229</v>
      </c>
      <c r="C112" s="193"/>
      <c r="D112" s="129"/>
      <c r="E112" s="130"/>
      <c r="F112" s="131"/>
      <c r="G112" s="208">
        <v>6500</v>
      </c>
      <c r="H112" s="169"/>
      <c r="J112" s="189"/>
    </row>
    <row r="113" spans="1:10" ht="14.65" thickBot="1" x14ac:dyDescent="0.5">
      <c r="A113" s="143"/>
      <c r="B113" s="18"/>
      <c r="D113" s="136"/>
      <c r="E113" s="137"/>
      <c r="F113" s="138"/>
      <c r="G113" s="138"/>
      <c r="H113" s="126"/>
      <c r="J113" s="189"/>
    </row>
    <row r="114" spans="1:10" x14ac:dyDescent="0.45">
      <c r="A114" s="145" t="s">
        <v>230</v>
      </c>
      <c r="B114" s="146" t="s">
        <v>231</v>
      </c>
      <c r="C114" s="199"/>
      <c r="D114" s="147"/>
      <c r="E114" s="148"/>
      <c r="F114" s="149"/>
      <c r="G114" s="218"/>
      <c r="H114" s="228"/>
      <c r="I114" s="101"/>
      <c r="J114" s="189"/>
    </row>
    <row r="115" spans="1:10" x14ac:dyDescent="0.45">
      <c r="A115" s="204"/>
      <c r="B115" s="162" t="s">
        <v>232</v>
      </c>
      <c r="G115" s="225"/>
      <c r="H115" s="229"/>
      <c r="I115" s="101"/>
      <c r="J115" s="189"/>
    </row>
    <row r="116" spans="1:10" x14ac:dyDescent="0.45">
      <c r="A116" s="204"/>
      <c r="B116" s="162" t="s">
        <v>233</v>
      </c>
      <c r="G116" s="225"/>
      <c r="H116" s="229"/>
      <c r="I116" s="101"/>
      <c r="J116" s="189"/>
    </row>
    <row r="117" spans="1:10" x14ac:dyDescent="0.45">
      <c r="A117" s="230"/>
      <c r="B117" s="122" t="s">
        <v>234</v>
      </c>
      <c r="D117" s="123"/>
      <c r="E117" s="124"/>
      <c r="F117" s="125"/>
      <c r="G117" s="227"/>
      <c r="H117" s="229"/>
      <c r="I117" s="101"/>
      <c r="J117" s="189"/>
    </row>
    <row r="118" spans="1:10" x14ac:dyDescent="0.45">
      <c r="A118" s="231"/>
      <c r="B118" t="s">
        <v>235</v>
      </c>
      <c r="D118" s="99"/>
      <c r="E118" s="37"/>
      <c r="F118" s="100"/>
      <c r="G118" s="232"/>
      <c r="H118" s="229"/>
      <c r="I118" s="101"/>
      <c r="J118" s="189"/>
    </row>
    <row r="119" spans="1:10" x14ac:dyDescent="0.45">
      <c r="A119" s="233"/>
      <c r="B119" s="178" t="s">
        <v>236</v>
      </c>
      <c r="D119" s="111"/>
      <c r="E119" s="112"/>
      <c r="F119" s="113"/>
      <c r="G119" s="234"/>
      <c r="H119" s="173"/>
      <c r="I119" s="101"/>
      <c r="J119" s="189"/>
    </row>
    <row r="120" spans="1:10" ht="14.65" thickBot="1" x14ac:dyDescent="0.5">
      <c r="A120" s="235"/>
      <c r="B120" s="236" t="s">
        <v>237</v>
      </c>
      <c r="C120" s="8"/>
      <c r="D120" s="237"/>
      <c r="E120" s="238"/>
      <c r="F120" s="239"/>
      <c r="G120" s="240">
        <v>13000</v>
      </c>
      <c r="H120" s="161"/>
      <c r="I120" s="101"/>
      <c r="J120" s="189"/>
    </row>
    <row r="121" spans="1:10" ht="14.65" thickBot="1" x14ac:dyDescent="0.5">
      <c r="A121" s="143"/>
      <c r="B121" s="18"/>
      <c r="D121" s="136"/>
      <c r="E121" s="137"/>
      <c r="F121" s="138"/>
      <c r="G121" s="138"/>
      <c r="H121" s="114"/>
      <c r="J121" s="189"/>
    </row>
    <row r="122" spans="1:10" ht="14.65" thickBot="1" x14ac:dyDescent="0.5">
      <c r="A122" s="127" t="s">
        <v>238</v>
      </c>
      <c r="B122" s="128" t="s">
        <v>239</v>
      </c>
      <c r="C122" s="193"/>
      <c r="D122" s="129">
        <v>2</v>
      </c>
      <c r="E122" s="130" t="s">
        <v>150</v>
      </c>
      <c r="F122" s="131">
        <v>400</v>
      </c>
      <c r="G122" s="208">
        <v>800</v>
      </c>
      <c r="H122" s="169"/>
      <c r="J122" s="189"/>
    </row>
    <row r="123" spans="1:10" ht="14.65" thickBot="1" x14ac:dyDescent="0.5">
      <c r="A123" s="143"/>
      <c r="B123" s="18"/>
      <c r="D123" s="136"/>
      <c r="E123" s="137"/>
      <c r="F123" s="138"/>
      <c r="G123" s="138"/>
      <c r="J123" s="189"/>
    </row>
    <row r="124" spans="1:10" ht="14.65" thickBot="1" x14ac:dyDescent="0.5">
      <c r="A124" s="127" t="s">
        <v>240</v>
      </c>
      <c r="B124" s="128"/>
      <c r="C124" s="193"/>
      <c r="D124" s="129">
        <v>2</v>
      </c>
      <c r="E124" s="130" t="s">
        <v>150</v>
      </c>
      <c r="F124" s="131">
        <v>500</v>
      </c>
      <c r="G124" s="208">
        <f>F124*D124</f>
        <v>1000</v>
      </c>
      <c r="H124" s="169"/>
      <c r="J124" s="189"/>
    </row>
    <row r="125" spans="1:10" ht="14.65" thickBot="1" x14ac:dyDescent="0.5">
      <c r="A125" s="127" t="s">
        <v>241</v>
      </c>
      <c r="B125" s="128" t="s">
        <v>260</v>
      </c>
      <c r="C125" s="193"/>
      <c r="D125" s="129">
        <v>10</v>
      </c>
      <c r="E125" s="130" t="s">
        <v>150</v>
      </c>
      <c r="F125" s="131">
        <v>300</v>
      </c>
      <c r="G125" s="208">
        <f>F125*D125</f>
        <v>3000</v>
      </c>
      <c r="H125" s="169"/>
      <c r="I125" s="221">
        <f>SUM(G86:G125)</f>
        <v>54940</v>
      </c>
      <c r="J125" s="189"/>
    </row>
    <row r="126" spans="1:10" x14ac:dyDescent="0.45">
      <c r="A126" s="241" t="s">
        <v>242</v>
      </c>
      <c r="B126" s="242" t="s">
        <v>243</v>
      </c>
      <c r="D126" s="111"/>
      <c r="E126" s="112"/>
      <c r="F126" s="113"/>
      <c r="G126" s="243">
        <v>6000</v>
      </c>
      <c r="J126" s="195"/>
    </row>
    <row r="127" spans="1:10" s="187" customFormat="1" x14ac:dyDescent="0.45">
      <c r="A127" s="244"/>
      <c r="B127" s="224"/>
      <c r="C127" s="53"/>
      <c r="D127" s="245"/>
      <c r="E127" s="246"/>
      <c r="F127" s="247"/>
      <c r="G127" s="247"/>
      <c r="H127" s="248"/>
    </row>
    <row r="129" spans="1:13" x14ac:dyDescent="0.45">
      <c r="A129" s="27" t="s">
        <v>244</v>
      </c>
      <c r="G129" s="249">
        <f>SUM(G13:G125)</f>
        <v>243526.36</v>
      </c>
      <c r="I129" s="250">
        <f>SUM(I31:I128)</f>
        <v>243526.36</v>
      </c>
    </row>
    <row r="130" spans="1:13" ht="14.65" thickBot="1" x14ac:dyDescent="0.5">
      <c r="A130" s="27" t="s">
        <v>245</v>
      </c>
      <c r="B130" s="23"/>
      <c r="C130" s="23"/>
      <c r="D130" s="23"/>
      <c r="E130" s="23"/>
      <c r="F130" s="23"/>
      <c r="G130" s="251"/>
      <c r="H130" s="45"/>
    </row>
    <row r="131" spans="1:13" ht="14.65" thickBot="1" x14ac:dyDescent="0.5">
      <c r="A131" s="244" t="s">
        <v>246</v>
      </c>
      <c r="B131" s="187"/>
      <c r="C131" s="187"/>
      <c r="D131" s="187"/>
      <c r="E131" s="187"/>
      <c r="F131" s="224"/>
      <c r="G131" s="252">
        <f>SUM(G129:G130)</f>
        <v>243526.36</v>
      </c>
      <c r="H131" s="169"/>
    </row>
    <row r="132" spans="1:13" x14ac:dyDescent="0.45">
      <c r="A132" s="27" t="s">
        <v>247</v>
      </c>
      <c r="E132" s="170" t="s">
        <v>131</v>
      </c>
      <c r="G132" s="253">
        <v>180</v>
      </c>
      <c r="H132" s="45" t="s">
        <v>131</v>
      </c>
    </row>
    <row r="133" spans="1:13" x14ac:dyDescent="0.45">
      <c r="A133" s="27" t="s">
        <v>248</v>
      </c>
      <c r="B133" s="162" t="s">
        <v>249</v>
      </c>
      <c r="G133" s="254">
        <f>G131/G132</f>
        <v>1352.9242222222222</v>
      </c>
    </row>
    <row r="135" spans="1:13" ht="21" x14ac:dyDescent="0.65">
      <c r="A135" s="255"/>
      <c r="B135" s="256"/>
      <c r="C135" s="257"/>
      <c r="D135" s="258"/>
      <c r="E135" s="259"/>
      <c r="F135" s="260"/>
      <c r="G135" s="260"/>
      <c r="M135" s="24"/>
    </row>
    <row r="136" spans="1:13" ht="14.65" thickBot="1" x14ac:dyDescent="0.5">
      <c r="A136" s="261"/>
      <c r="B136" s="256"/>
      <c r="C136" s="257"/>
      <c r="D136" s="258"/>
      <c r="E136" s="259"/>
      <c r="F136" s="260"/>
      <c r="G136" s="260"/>
    </row>
    <row r="137" spans="1:13" ht="14.65" thickBot="1" x14ac:dyDescent="0.5">
      <c r="A137" s="262"/>
      <c r="B137" s="263"/>
      <c r="C137" s="257"/>
      <c r="D137" s="258"/>
      <c r="E137" s="264"/>
      <c r="F137" s="265"/>
      <c r="G137" s="260"/>
    </row>
    <row r="138" spans="1:13" ht="14.65" thickBot="1" x14ac:dyDescent="0.5">
      <c r="A138" s="266"/>
      <c r="B138" s="267"/>
      <c r="C138" s="257"/>
      <c r="D138" s="258"/>
      <c r="E138" s="268"/>
      <c r="F138" s="269"/>
      <c r="G138" s="260"/>
    </row>
    <row r="139" spans="1:13" ht="14.65" thickBot="1" x14ac:dyDescent="0.5">
      <c r="A139" s="270"/>
      <c r="B139" s="271"/>
      <c r="C139" s="257"/>
      <c r="D139" s="258"/>
      <c r="E139" s="268"/>
      <c r="F139" s="272"/>
      <c r="G139" s="260"/>
    </row>
    <row r="140" spans="1:13" ht="14.65" thickBot="1" x14ac:dyDescent="0.5">
      <c r="A140" s="273"/>
      <c r="B140" s="267"/>
      <c r="C140" s="257"/>
      <c r="D140" s="258"/>
      <c r="E140" s="268"/>
      <c r="F140" s="269"/>
      <c r="G140" s="260"/>
    </row>
    <row r="141" spans="1:13" x14ac:dyDescent="0.45">
      <c r="A141" s="274"/>
      <c r="B141" s="275"/>
      <c r="C141" s="257"/>
      <c r="D141" s="258"/>
      <c r="E141" s="276"/>
      <c r="F141" s="277"/>
      <c r="G141" s="260"/>
    </row>
    <row r="142" spans="1:13" ht="14.65" thickBot="1" x14ac:dyDescent="0.5">
      <c r="A142" s="278"/>
      <c r="B142" s="279"/>
      <c r="C142" s="257"/>
      <c r="D142" s="258"/>
      <c r="E142" s="280"/>
      <c r="F142" s="281"/>
      <c r="G142" s="260"/>
    </row>
    <row r="143" spans="1:13" ht="14.65" thickBot="1" x14ac:dyDescent="0.5">
      <c r="A143" s="273"/>
      <c r="B143" s="267"/>
      <c r="C143" s="257"/>
      <c r="D143" s="258"/>
      <c r="E143" s="268"/>
      <c r="F143" s="269"/>
      <c r="G143" s="260"/>
    </row>
    <row r="144" spans="1:13" x14ac:dyDescent="0.45">
      <c r="A144" s="274"/>
      <c r="B144" s="275"/>
      <c r="C144" s="257"/>
      <c r="D144" s="258"/>
      <c r="E144" s="276"/>
      <c r="F144" s="277"/>
      <c r="G144" s="260"/>
    </row>
    <row r="145" spans="1:7" x14ac:dyDescent="0.45">
      <c r="A145" s="282"/>
      <c r="B145" s="256"/>
      <c r="C145" s="257"/>
      <c r="D145" s="258"/>
      <c r="E145" s="259"/>
      <c r="F145" s="260"/>
      <c r="G145" s="260"/>
    </row>
    <row r="146" spans="1:7" ht="14.65" thickBot="1" x14ac:dyDescent="0.5">
      <c r="A146" s="278"/>
      <c r="B146" s="279"/>
      <c r="C146" s="257"/>
      <c r="D146" s="258"/>
      <c r="E146" s="280"/>
      <c r="F146" s="281"/>
      <c r="G146" s="260"/>
    </row>
    <row r="147" spans="1:7" x14ac:dyDescent="0.45">
      <c r="A147" s="266"/>
      <c r="B147" s="267"/>
      <c r="C147" s="257"/>
      <c r="D147" s="258"/>
      <c r="E147" s="259"/>
      <c r="F147" s="260"/>
      <c r="G147" s="260"/>
    </row>
    <row r="148" spans="1:7" ht="14.65" thickBot="1" x14ac:dyDescent="0.5">
      <c r="A148" s="273"/>
      <c r="B148" s="256"/>
      <c r="C148" s="257"/>
      <c r="D148" s="258"/>
      <c r="E148" s="259"/>
      <c r="F148" s="260"/>
      <c r="G148" s="260"/>
    </row>
    <row r="149" spans="1:7" x14ac:dyDescent="0.45">
      <c r="A149" s="274"/>
      <c r="B149" s="256"/>
      <c r="C149" s="257"/>
      <c r="D149" s="258"/>
      <c r="E149" s="259"/>
      <c r="F149" s="260"/>
      <c r="G149" s="260"/>
    </row>
    <row r="150" spans="1:7" ht="14.65" thickBot="1" x14ac:dyDescent="0.5">
      <c r="A150" s="278"/>
      <c r="B150" s="256"/>
      <c r="C150" s="257"/>
      <c r="D150" s="258"/>
      <c r="E150" s="259"/>
      <c r="F150" s="260"/>
      <c r="G150" s="260"/>
    </row>
    <row r="151" spans="1:7" x14ac:dyDescent="0.45">
      <c r="A151" s="283"/>
      <c r="B151" s="256"/>
      <c r="C151" s="257"/>
      <c r="D151" s="258"/>
      <c r="E151" s="259"/>
      <c r="F151" s="260"/>
      <c r="G151" s="260"/>
    </row>
    <row r="152" spans="1:7" ht="14.65" thickBot="1" x14ac:dyDescent="0.5">
      <c r="A152" s="284"/>
      <c r="B152" s="256"/>
      <c r="C152" s="257"/>
      <c r="D152" s="258"/>
      <c r="E152" s="259"/>
      <c r="F152" s="260"/>
      <c r="G152" s="260"/>
    </row>
    <row r="153" spans="1:7" ht="14.65" thickBot="1" x14ac:dyDescent="0.5">
      <c r="A153" s="262"/>
      <c r="B153" s="263"/>
      <c r="C153" s="257"/>
      <c r="D153" s="285"/>
      <c r="E153" s="264"/>
      <c r="F153" s="265"/>
      <c r="G153" s="265"/>
    </row>
    <row r="154" spans="1:7" ht="14.65" thickBot="1" x14ac:dyDescent="0.5">
      <c r="A154" s="273"/>
      <c r="B154" s="256"/>
      <c r="C154" s="257"/>
      <c r="D154" s="258"/>
      <c r="E154" s="259"/>
      <c r="F154" s="260"/>
      <c r="G154" s="260"/>
    </row>
    <row r="155" spans="1:7" ht="14.65" thickBot="1" x14ac:dyDescent="0.5">
      <c r="A155" s="262"/>
      <c r="B155" s="263"/>
      <c r="C155" s="257"/>
      <c r="D155" s="285"/>
      <c r="E155" s="264"/>
      <c r="F155" s="265"/>
      <c r="G155" s="260"/>
    </row>
    <row r="156" spans="1:7" ht="14.65" thickBot="1" x14ac:dyDescent="0.5">
      <c r="A156" s="273"/>
      <c r="B156" s="267"/>
      <c r="C156" s="257"/>
      <c r="D156" s="286"/>
      <c r="E156" s="268"/>
      <c r="F156" s="269"/>
      <c r="G156" s="260"/>
    </row>
    <row r="157" spans="1:7" x14ac:dyDescent="0.45">
      <c r="A157" s="274"/>
      <c r="B157" s="275"/>
      <c r="C157" s="257"/>
      <c r="D157" s="287"/>
      <c r="E157" s="276"/>
      <c r="F157" s="277"/>
      <c r="G157" s="260"/>
    </row>
    <row r="158" spans="1:7" x14ac:dyDescent="0.45">
      <c r="A158" s="282"/>
      <c r="B158" s="256"/>
      <c r="C158" s="257"/>
      <c r="D158" s="258"/>
      <c r="E158" s="259"/>
      <c r="F158" s="260"/>
      <c r="G158" s="260"/>
    </row>
    <row r="159" spans="1:7" x14ac:dyDescent="0.45">
      <c r="A159" s="282"/>
      <c r="B159" s="256"/>
      <c r="C159" s="257"/>
      <c r="D159" s="258"/>
      <c r="E159" s="259"/>
      <c r="F159" s="260"/>
      <c r="G159" s="260"/>
    </row>
    <row r="160" spans="1:7" ht="14.65" thickBot="1" x14ac:dyDescent="0.5">
      <c r="A160" s="278"/>
      <c r="B160" s="279"/>
      <c r="C160" s="257"/>
      <c r="D160" s="288"/>
      <c r="E160" s="280"/>
      <c r="F160" s="281"/>
      <c r="G160" s="260"/>
    </row>
    <row r="161" spans="1:8" ht="14.65" thickBot="1" x14ac:dyDescent="0.5">
      <c r="A161" s="273"/>
      <c r="B161" s="267"/>
      <c r="C161" s="257"/>
      <c r="D161" s="286"/>
      <c r="E161" s="268"/>
      <c r="F161" s="269"/>
      <c r="G161" s="260"/>
    </row>
    <row r="162" spans="1:8" x14ac:dyDescent="0.45">
      <c r="A162" s="274"/>
      <c r="B162" s="275"/>
      <c r="C162" s="257"/>
      <c r="D162" s="287"/>
      <c r="E162" s="276"/>
      <c r="F162" s="277"/>
      <c r="G162" s="260"/>
    </row>
    <row r="163" spans="1:8" x14ac:dyDescent="0.45">
      <c r="A163" s="282"/>
      <c r="B163" s="256"/>
      <c r="C163" s="257"/>
      <c r="D163" s="258"/>
      <c r="E163" s="259"/>
      <c r="F163" s="260"/>
      <c r="G163" s="260"/>
    </row>
    <row r="164" spans="1:8" ht="14.65" thickBot="1" x14ac:dyDescent="0.5">
      <c r="A164" s="278"/>
      <c r="B164" s="279"/>
      <c r="C164" s="257"/>
      <c r="D164" s="288"/>
      <c r="E164" s="280"/>
      <c r="F164" s="281"/>
      <c r="G164" s="260"/>
    </row>
    <row r="165" spans="1:8" ht="14.65" thickBot="1" x14ac:dyDescent="0.5">
      <c r="A165" s="273"/>
      <c r="B165" s="267"/>
      <c r="C165" s="257"/>
      <c r="D165" s="286"/>
      <c r="E165" s="268"/>
      <c r="F165" s="269"/>
      <c r="G165" s="260"/>
    </row>
    <row r="166" spans="1:8" ht="14.65" thickBot="1" x14ac:dyDescent="0.5">
      <c r="A166" s="262"/>
      <c r="B166" s="263"/>
      <c r="C166" s="257"/>
      <c r="D166" s="285"/>
      <c r="E166" s="264"/>
      <c r="F166" s="265"/>
      <c r="G166" s="260"/>
    </row>
    <row r="167" spans="1:8" x14ac:dyDescent="0.45">
      <c r="A167" s="266"/>
      <c r="B167" s="267"/>
      <c r="C167" s="257"/>
      <c r="D167" s="286"/>
      <c r="E167" s="268"/>
      <c r="F167" s="269"/>
      <c r="G167" s="260"/>
    </row>
    <row r="168" spans="1:8" x14ac:dyDescent="0.45">
      <c r="A168" s="266"/>
      <c r="B168" s="267"/>
      <c r="C168" s="257"/>
      <c r="D168" s="286"/>
      <c r="E168" s="268"/>
      <c r="F168" s="269"/>
      <c r="G168" s="260"/>
    </row>
    <row r="169" spans="1:8" x14ac:dyDescent="0.45">
      <c r="A169" s="261"/>
      <c r="B169" s="256"/>
      <c r="C169" s="257"/>
      <c r="D169" s="258"/>
      <c r="E169" s="259"/>
      <c r="F169" s="260"/>
      <c r="G169" s="260"/>
    </row>
    <row r="170" spans="1:8" x14ac:dyDescent="0.45">
      <c r="A170" s="266"/>
      <c r="B170" s="267"/>
      <c r="C170" s="257"/>
      <c r="D170" s="258"/>
      <c r="E170" s="259"/>
      <c r="F170" s="260"/>
      <c r="G170" s="260"/>
    </row>
    <row r="171" spans="1:8" x14ac:dyDescent="0.45">
      <c r="A171" s="266"/>
      <c r="B171" s="267"/>
      <c r="C171" s="257"/>
      <c r="D171" s="258"/>
      <c r="E171" s="259"/>
      <c r="F171" s="260"/>
      <c r="G171" s="260"/>
    </row>
    <row r="172" spans="1:8" x14ac:dyDescent="0.45">
      <c r="A172" s="261"/>
      <c r="B172" s="256"/>
      <c r="C172" s="257"/>
      <c r="D172" s="258"/>
      <c r="E172" s="259"/>
      <c r="F172" s="260"/>
      <c r="G172" s="260"/>
    </row>
    <row r="173" spans="1:8" ht="14.65" thickBot="1" x14ac:dyDescent="0.5">
      <c r="A173" s="261"/>
      <c r="B173" s="256"/>
      <c r="C173" s="257"/>
      <c r="D173" s="258"/>
      <c r="E173" s="259"/>
      <c r="F173" s="260"/>
      <c r="G173" s="289"/>
    </row>
    <row r="174" spans="1:8" ht="14.65" thickBot="1" x14ac:dyDescent="0.5">
      <c r="A174" s="261"/>
      <c r="B174" s="256"/>
      <c r="C174" s="257"/>
      <c r="D174" s="258"/>
      <c r="E174" s="259"/>
      <c r="F174" s="290"/>
      <c r="G174" s="291"/>
      <c r="H174" s="169"/>
    </row>
    <row r="175" spans="1:8" x14ac:dyDescent="0.45">
      <c r="G175" s="113"/>
    </row>
  </sheetData>
  <mergeCells count="10">
    <mergeCell ref="J13:J32"/>
    <mergeCell ref="J34:J57"/>
    <mergeCell ref="J59:J84"/>
    <mergeCell ref="J86:J126"/>
    <mergeCell ref="D2:E2"/>
    <mergeCell ref="G2:H2"/>
    <mergeCell ref="A3:B3"/>
    <mergeCell ref="G3:H3"/>
    <mergeCell ref="G4:H4"/>
    <mergeCell ref="G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Viability C'land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2021-02-01T16:51:25Z</dcterms:created>
  <dcterms:modified xsi:type="dcterms:W3CDTF">2022-12-21T16:28:35Z</dcterms:modified>
</cp:coreProperties>
</file>