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. Projects\05\05-0082\3.0 Design Documents\3.1 Drawings\3.1.1 Current Drawings\"/>
    </mc:Choice>
  </mc:AlternateContent>
  <bookViews>
    <workbookView xWindow="240" yWindow="135" windowWidth="21075" windowHeight="9780" activeTab="1"/>
  </bookViews>
  <sheets>
    <sheet name="FW Manhole Schedule" sheetId="18" r:id="rId1"/>
    <sheet name="SW Manhole Schedule" sheetId="14" r:id="rId2"/>
  </sheets>
  <calcPr calcId="171027"/>
</workbook>
</file>

<file path=xl/calcChain.xml><?xml version="1.0" encoding="utf-8"?>
<calcChain xmlns="http://schemas.openxmlformats.org/spreadsheetml/2006/main">
  <c r="G25" i="18" l="1"/>
  <c r="G24" i="18"/>
  <c r="G23" i="18"/>
  <c r="G28" i="14"/>
  <c r="G27" i="14"/>
  <c r="G26" i="14"/>
  <c r="G25" i="14"/>
  <c r="E16" i="18"/>
  <c r="E15" i="18"/>
  <c r="E14" i="18"/>
  <c r="D17" i="18"/>
  <c r="D16" i="18"/>
  <c r="D15" i="18"/>
  <c r="D14" i="18"/>
  <c r="N8" i="18"/>
  <c r="M8" i="18"/>
  <c r="L8" i="18"/>
  <c r="N7" i="18"/>
  <c r="M7" i="18"/>
  <c r="L7" i="18"/>
  <c r="L6" i="18"/>
  <c r="L5" i="18"/>
  <c r="N6" i="18"/>
  <c r="N5" i="18"/>
  <c r="E18" i="14" l="1"/>
  <c r="N6" i="14"/>
  <c r="F7" i="18" l="1"/>
  <c r="M9" i="18"/>
  <c r="F6" i="18"/>
  <c r="F8" i="18"/>
  <c r="F5" i="18"/>
  <c r="K8" i="18" l="1"/>
  <c r="K7" i="18"/>
  <c r="M34" i="18" l="1"/>
  <c r="F34" i="18"/>
  <c r="M33" i="18"/>
  <c r="F33" i="18"/>
  <c r="M32" i="18"/>
  <c r="F32" i="18"/>
  <c r="H25" i="18"/>
  <c r="H24" i="18"/>
  <c r="H23" i="18"/>
  <c r="H16" i="18"/>
  <c r="I16" i="18" s="1"/>
  <c r="M6" i="18"/>
  <c r="M5" i="18"/>
  <c r="H28" i="14"/>
  <c r="H27" i="14"/>
  <c r="M9" i="14"/>
  <c r="D19" i="14" s="1"/>
  <c r="F9" i="14"/>
  <c r="M8" i="14"/>
  <c r="F8" i="14"/>
  <c r="M7" i="14"/>
  <c r="F7" i="14"/>
  <c r="K8" i="14" l="1"/>
  <c r="E17" i="14" s="1"/>
  <c r="D18" i="14"/>
  <c r="H18" i="14" s="1"/>
  <c r="I18" i="14" s="1"/>
  <c r="K7" i="14"/>
  <c r="E16" i="14" s="1"/>
  <c r="D17" i="14"/>
  <c r="K5" i="18"/>
  <c r="K6" i="18"/>
  <c r="H15" i="18"/>
  <c r="I15" i="18" s="1"/>
  <c r="K33" i="18"/>
  <c r="K34" i="18"/>
  <c r="K32" i="18"/>
  <c r="H17" i="14" l="1"/>
  <c r="I17" i="14" s="1"/>
  <c r="H14" i="18"/>
  <c r="I14" i="18" s="1"/>
  <c r="H26" i="14"/>
  <c r="H25" i="14" l="1"/>
  <c r="M37" i="14"/>
  <c r="F37" i="14"/>
  <c r="M36" i="14"/>
  <c r="F36" i="14"/>
  <c r="M10" i="14"/>
  <c r="M6" i="14"/>
  <c r="D16" i="14" s="1"/>
  <c r="H16" i="14" s="1"/>
  <c r="I16" i="14" s="1"/>
  <c r="F6" i="14"/>
  <c r="M35" i="14"/>
  <c r="F35" i="14"/>
  <c r="M5" i="14"/>
  <c r="D15" i="14" s="1"/>
  <c r="F5" i="14"/>
  <c r="K6" i="14" l="1"/>
  <c r="E15" i="14" s="1"/>
  <c r="H15" i="14" s="1"/>
  <c r="I15" i="14" s="1"/>
  <c r="K5" i="14"/>
  <c r="K36" i="14"/>
  <c r="K37" i="14"/>
  <c r="K35" i="14"/>
</calcChain>
</file>

<file path=xl/sharedStrings.xml><?xml version="1.0" encoding="utf-8"?>
<sst xmlns="http://schemas.openxmlformats.org/spreadsheetml/2006/main" count="275" uniqueCount="89">
  <si>
    <t>Manhole Number</t>
  </si>
  <si>
    <t>Manhole Type</t>
  </si>
  <si>
    <t>Manhole Diameter (mm)</t>
  </si>
  <si>
    <t>Major Pipe Diameter (mm)</t>
  </si>
  <si>
    <t>Invert Level (m)</t>
  </si>
  <si>
    <t>Cover Level (m)</t>
  </si>
  <si>
    <t>Pipe In</t>
  </si>
  <si>
    <t>Pipe Out</t>
  </si>
  <si>
    <t>Pipe Diameter (mm)</t>
  </si>
  <si>
    <t>Comments</t>
  </si>
  <si>
    <t>Depth to Soffit (m)</t>
  </si>
  <si>
    <t>Manhole Cover</t>
  </si>
  <si>
    <t>Load Class</t>
  </si>
  <si>
    <t>S1</t>
  </si>
  <si>
    <t>S2</t>
  </si>
  <si>
    <t>Size (mm)          (l) x (w) x (d)</t>
  </si>
  <si>
    <t>S3</t>
  </si>
  <si>
    <t>S4</t>
  </si>
  <si>
    <t>S5</t>
  </si>
  <si>
    <t>We x 1.25</t>
  </si>
  <si>
    <t>Bedding Factor</t>
  </si>
  <si>
    <t>Pipe Reference</t>
  </si>
  <si>
    <t>Pipe Dia. (mm)</t>
  </si>
  <si>
    <t>Depth of Cover</t>
  </si>
  <si>
    <t>Min (m)</t>
  </si>
  <si>
    <t>Max (m)</t>
  </si>
  <si>
    <t>Design Load</t>
  </si>
  <si>
    <t>(kN/m)</t>
  </si>
  <si>
    <t>Bedding Factors Class B.19; Class S = 2.2; Class Z = 4.5</t>
  </si>
  <si>
    <t>S6</t>
  </si>
  <si>
    <t>Adoptable Surface Water Drainage Manhole Schedule</t>
  </si>
  <si>
    <t>Surface Water Demarcation Manhole Schedule</t>
  </si>
  <si>
    <t>S1 - S2</t>
  </si>
  <si>
    <t>S2 - S3</t>
  </si>
  <si>
    <t>S4 - S5</t>
  </si>
  <si>
    <t>F1</t>
  </si>
  <si>
    <t>F2</t>
  </si>
  <si>
    <t>F1 - F2</t>
  </si>
  <si>
    <t>Surface Water Pipe Strength Calculations</t>
  </si>
  <si>
    <t>Upstream IL</t>
  </si>
  <si>
    <t>Downstream IL</t>
  </si>
  <si>
    <t>Pipe Material</t>
  </si>
  <si>
    <t>We (kN/m)</t>
  </si>
  <si>
    <t>(mm)</t>
  </si>
  <si>
    <t>(m)</t>
  </si>
  <si>
    <t>Distance</t>
  </si>
  <si>
    <t xml:space="preserve"> (1:X)</t>
  </si>
  <si>
    <t>Pipe Gradient</t>
  </si>
  <si>
    <t>(%)</t>
  </si>
  <si>
    <t>Manhole References</t>
  </si>
  <si>
    <t>Adoptable Surface Pipeline Schedule</t>
  </si>
  <si>
    <t>Adoptable Foul Water Drainage Manhole Schedule</t>
  </si>
  <si>
    <t>Adoptable Foul Pipeline Schedule</t>
  </si>
  <si>
    <t>Foul Water Pipe Strength Calculations</t>
  </si>
  <si>
    <t>Foul Water Demarcation Manhole Schedule</t>
  </si>
  <si>
    <t>Location</t>
  </si>
  <si>
    <t>Easting</t>
  </si>
  <si>
    <t>Northing</t>
  </si>
  <si>
    <t>S5 - S6</t>
  </si>
  <si>
    <t>S3 - S4</t>
  </si>
  <si>
    <t>Cover Level   (m)</t>
  </si>
  <si>
    <t>Invert Level  (m)</t>
  </si>
  <si>
    <t>Cover Level  (m)</t>
  </si>
  <si>
    <t>Pipe Dia.</t>
  </si>
  <si>
    <t>F3</t>
  </si>
  <si>
    <t>F4</t>
  </si>
  <si>
    <t>F2 - F3</t>
  </si>
  <si>
    <t>F3 - F4</t>
  </si>
  <si>
    <t>Invert Level    (m)</t>
  </si>
  <si>
    <t>F5</t>
  </si>
  <si>
    <t>F4 - F5</t>
  </si>
  <si>
    <t>TBC</t>
  </si>
  <si>
    <t>D400</t>
  </si>
  <si>
    <t>600x600x150</t>
  </si>
  <si>
    <t>Flow Control</t>
  </si>
  <si>
    <t>Type B</t>
  </si>
  <si>
    <t>Clay</t>
  </si>
  <si>
    <t>Concrete</t>
  </si>
  <si>
    <t>-</t>
  </si>
  <si>
    <t>Manhole to be fitted with Hydrobrake flow control to restrict surface water discharge to a peak flow of 5.0l/s for all storm events upto and including 1 in 100 year + 30% climate change.</t>
  </si>
  <si>
    <t>600x600x100</t>
  </si>
  <si>
    <t>C250</t>
  </si>
  <si>
    <t>Type E</t>
  </si>
  <si>
    <t>1200x600x150
600x600x150</t>
  </si>
  <si>
    <t>f17</t>
  </si>
  <si>
    <t>f33</t>
  </si>
  <si>
    <t>f51</t>
  </si>
  <si>
    <t>S8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</si>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</sst>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2" fontId="2" fillId="0" borderId="1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/>
    </xf>
    <xf numFmtId="164" fontId="2" fillId="0" borderId="13" xfId="1" applyNumberFormat="1" applyFont="1" applyBorder="1" applyAlignment="1">
      <alignment horizontal="center"/>
    </xf>
    <xf numFmtId="2" fontId="2" fillId="0" borderId="13" xfId="1" applyNumberFormat="1" applyFont="1" applyFill="1" applyBorder="1" applyAlignment="1">
      <alignment horizontal="center"/>
    </xf>
    <xf numFmtId="164" fontId="2" fillId="0" borderId="15" xfId="1" applyNumberFormat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2" fontId="2" fillId="0" borderId="15" xfId="1" applyNumberFormat="1" applyFont="1" applyFill="1" applyBorder="1" applyAlignment="1">
      <alignment horizont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164" fontId="6" fillId="2" borderId="18" xfId="0" applyNumberFormat="1" applyFont="1" applyFill="1" applyBorder="1" applyAlignment="1">
      <alignment horizontal="center" vertical="top" wrapText="1"/>
    </xf>
    <xf numFmtId="1" fontId="6" fillId="2" borderId="18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4" fontId="3" fillId="2" borderId="7" xfId="1" applyNumberFormat="1" applyFont="1" applyFill="1" applyBorder="1" applyAlignment="1">
      <alignment horizontal="center" vertical="center"/>
    </xf>
    <xf numFmtId="2" fontId="3" fillId="2" borderId="7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164" fontId="5" fillId="0" borderId="13" xfId="0" applyNumberFormat="1" applyFont="1" applyBorder="1" applyAlignment="1">
      <alignment horizontal="center" vertical="top"/>
    </xf>
    <xf numFmtId="1" fontId="5" fillId="0" borderId="13" xfId="0" applyNumberFormat="1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/>
    </xf>
    <xf numFmtId="164" fontId="5" fillId="0" borderId="5" xfId="0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/>
    </xf>
    <xf numFmtId="0" fontId="5" fillId="0" borderId="6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/>
    </xf>
    <xf numFmtId="164" fontId="5" fillId="0" borderId="15" xfId="0" applyNumberFormat="1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1" fontId="5" fillId="0" borderId="15" xfId="0" applyNumberFormat="1" applyFont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6" fillId="2" borderId="18" xfId="0" applyFont="1" applyFill="1" applyBorder="1" applyAlignment="1">
      <alignment horizontal="center" vertical="top" wrapText="1"/>
    </xf>
    <xf numFmtId="164" fontId="6" fillId="2" borderId="1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164" fontId="5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2" fontId="2" fillId="0" borderId="15" xfId="1" applyNumberFormat="1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2" fontId="2" fillId="0" borderId="13" xfId="1" applyNumberFormat="1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center"/>
    </xf>
    <xf numFmtId="2" fontId="4" fillId="2" borderId="8" xfId="1" applyNumberFormat="1" applyFont="1" applyFill="1" applyBorder="1" applyAlignment="1">
      <alignment horizontal="center"/>
    </xf>
    <xf numFmtId="2" fontId="4" fillId="2" borderId="9" xfId="1" applyNumberFormat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2" fontId="3" fillId="2" borderId="21" xfId="1" applyNumberFormat="1" applyFont="1" applyFill="1" applyBorder="1" applyAlignment="1">
      <alignment horizontal="center" vertical="top"/>
    </xf>
    <xf numFmtId="2" fontId="3" fillId="2" borderId="22" xfId="1" applyNumberFormat="1" applyFont="1" applyFill="1" applyBorder="1" applyAlignment="1">
      <alignment horizontal="center" vertical="top"/>
    </xf>
    <xf numFmtId="2" fontId="3" fillId="2" borderId="8" xfId="1" applyNumberFormat="1" applyFont="1" applyFill="1" applyBorder="1" applyAlignment="1">
      <alignment horizontal="center" vertical="center"/>
    </xf>
    <xf numFmtId="2" fontId="3" fillId="2" borderId="9" xfId="1" applyNumberFormat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top" wrapText="1"/>
    </xf>
    <xf numFmtId="164" fontId="6" fillId="2" borderId="18" xfId="0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34"/>
  <sheetViews>
    <sheetView showGridLines="0" zoomScale="110" zoomScaleNormal="110" workbookViewId="0">
      <selection activeCell="H24" sqref="H24:I24"/>
    </sheetView>
  </sheetViews>
  <sheetFormatPr defaultRowHeight="11.25" x14ac:dyDescent="0.2"/>
  <cols>
    <col min="1" max="1" width="3.7109375" style="3" customWidth="1"/>
    <col min="2" max="16" width="12.7109375" style="2" customWidth="1"/>
    <col min="17" max="17" width="35.7109375" style="2" customWidth="1"/>
    <col min="18" max="16384" width="9.140625" style="3"/>
  </cols>
  <sheetData>
    <row r="1" spans="2:17" ht="12" thickBot="1" x14ac:dyDescent="0.25"/>
    <row r="2" spans="2:17" ht="12" customHeight="1" thickBot="1" x14ac:dyDescent="0.25">
      <c r="B2" s="80" t="s">
        <v>51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</row>
    <row r="3" spans="2:17" ht="15" customHeight="1" thickBot="1" x14ac:dyDescent="0.25">
      <c r="B3" s="83" t="s">
        <v>0</v>
      </c>
      <c r="C3" s="83" t="s">
        <v>60</v>
      </c>
      <c r="D3" s="83" t="s">
        <v>68</v>
      </c>
      <c r="E3" s="83" t="s">
        <v>3</v>
      </c>
      <c r="F3" s="83" t="s">
        <v>10</v>
      </c>
      <c r="G3" s="83" t="s">
        <v>1</v>
      </c>
      <c r="H3" s="83" t="s">
        <v>2</v>
      </c>
      <c r="I3" s="84" t="s">
        <v>11</v>
      </c>
      <c r="J3" s="85"/>
      <c r="K3" s="89" t="s">
        <v>6</v>
      </c>
      <c r="L3" s="89"/>
      <c r="M3" s="89" t="s">
        <v>7</v>
      </c>
      <c r="N3" s="89"/>
      <c r="O3" s="89" t="s">
        <v>55</v>
      </c>
      <c r="P3" s="89"/>
      <c r="Q3" s="77" t="s">
        <v>9</v>
      </c>
    </row>
    <row r="4" spans="2:17" s="5" customFormat="1" ht="39" customHeight="1" thickBot="1" x14ac:dyDescent="0.3">
      <c r="B4" s="77"/>
      <c r="C4" s="77"/>
      <c r="D4" s="77"/>
      <c r="E4" s="77"/>
      <c r="F4" s="77"/>
      <c r="G4" s="77"/>
      <c r="H4" s="77"/>
      <c r="I4" s="61" t="s">
        <v>12</v>
      </c>
      <c r="J4" s="61" t="s">
        <v>15</v>
      </c>
      <c r="K4" s="61" t="s">
        <v>4</v>
      </c>
      <c r="L4" s="61" t="s">
        <v>8</v>
      </c>
      <c r="M4" s="61" t="s">
        <v>4</v>
      </c>
      <c r="N4" s="61" t="s">
        <v>8</v>
      </c>
      <c r="O4" s="61" t="s">
        <v>56</v>
      </c>
      <c r="P4" s="61" t="s">
        <v>57</v>
      </c>
      <c r="Q4" s="78"/>
    </row>
    <row r="5" spans="2:17" s="33" customFormat="1" ht="12" customHeight="1" x14ac:dyDescent="0.25">
      <c r="B5" s="45" t="s">
        <v>35</v>
      </c>
      <c r="C5" s="46">
        <v>3.75</v>
      </c>
      <c r="D5" s="46">
        <v>2.8</v>
      </c>
      <c r="E5" s="47">
        <v>150</v>
      </c>
      <c r="F5" s="46">
        <f t="shared" ref="F5:F8" si="0">C5-D5-(E5/1000)</f>
        <v>0.80000000000000016</v>
      </c>
      <c r="G5" s="48" t="s">
        <v>82</v>
      </c>
      <c r="H5" s="47">
        <v>1200</v>
      </c>
      <c r="I5" s="48" t="s">
        <v>72</v>
      </c>
      <c r="J5" s="48" t="s">
        <v>73</v>
      </c>
      <c r="K5" s="46">
        <f t="shared" ref="K5:K6" si="1">((N5-L5)/1000)+M5</f>
        <v>2.8</v>
      </c>
      <c r="L5" s="47">
        <f>N5</f>
        <v>150</v>
      </c>
      <c r="M5" s="46">
        <f t="shared" ref="M5:M6" si="2">D5</f>
        <v>2.8</v>
      </c>
      <c r="N5" s="47">
        <f>E5</f>
        <v>150</v>
      </c>
      <c r="O5" s="46">
        <v>8858.9290000000001</v>
      </c>
      <c r="P5" s="46">
        <v>-1055.569</v>
      </c>
      <c r="Q5" s="49" t="s">
        <v>78</v>
      </c>
    </row>
    <row r="6" spans="2:17" s="33" customFormat="1" ht="12" customHeight="1" x14ac:dyDescent="0.25">
      <c r="B6" s="62" t="s">
        <v>36</v>
      </c>
      <c r="C6" s="57">
        <v>3.875</v>
      </c>
      <c r="D6" s="57">
        <v>2.5249999999999999</v>
      </c>
      <c r="E6" s="59">
        <v>150</v>
      </c>
      <c r="F6" s="57">
        <f t="shared" si="0"/>
        <v>1.2000000000000002</v>
      </c>
      <c r="G6" s="64" t="s">
        <v>82</v>
      </c>
      <c r="H6" s="59">
        <v>1200</v>
      </c>
      <c r="I6" s="68" t="s">
        <v>72</v>
      </c>
      <c r="J6" s="64" t="s">
        <v>73</v>
      </c>
      <c r="K6" s="57">
        <f t="shared" si="1"/>
        <v>2.5249999999999999</v>
      </c>
      <c r="L6" s="59">
        <f>N6</f>
        <v>150</v>
      </c>
      <c r="M6" s="57">
        <f t="shared" si="2"/>
        <v>2.5249999999999999</v>
      </c>
      <c r="N6" s="59">
        <f>E5</f>
        <v>150</v>
      </c>
      <c r="O6" s="57">
        <v>8898.4279999999999</v>
      </c>
      <c r="P6" s="57">
        <v>-1066.0429999999999</v>
      </c>
      <c r="Q6" s="55" t="s">
        <v>78</v>
      </c>
    </row>
    <row r="7" spans="2:17" s="33" customFormat="1" ht="12" customHeight="1" x14ac:dyDescent="0.25">
      <c r="B7" s="62" t="s">
        <v>64</v>
      </c>
      <c r="C7" s="57">
        <v>3.92</v>
      </c>
      <c r="D7" s="57">
        <v>2.41</v>
      </c>
      <c r="E7" s="59">
        <v>150</v>
      </c>
      <c r="F7" s="57">
        <f t="shared" si="0"/>
        <v>1.3599999999999999</v>
      </c>
      <c r="G7" s="64" t="s">
        <v>82</v>
      </c>
      <c r="H7" s="59">
        <v>1200</v>
      </c>
      <c r="I7" s="68" t="s">
        <v>72</v>
      </c>
      <c r="J7" s="64" t="s">
        <v>73</v>
      </c>
      <c r="K7" s="57">
        <f t="shared" ref="K7:K8" si="3">((N7-L7)/1000)+M7</f>
        <v>2.41</v>
      </c>
      <c r="L7" s="59">
        <f t="shared" ref="L7:L8" si="4">N7</f>
        <v>150</v>
      </c>
      <c r="M7" s="57">
        <f t="shared" ref="M7:M8" si="5">D7</f>
        <v>2.41</v>
      </c>
      <c r="N7" s="59">
        <f t="shared" ref="N7:N8" si="6">E6</f>
        <v>150</v>
      </c>
      <c r="O7" s="57">
        <v>8912.4060000000009</v>
      </c>
      <c r="P7" s="57">
        <v>-1075.3689999999999</v>
      </c>
      <c r="Q7" s="55" t="s">
        <v>78</v>
      </c>
    </row>
    <row r="8" spans="2:17" s="33" customFormat="1" ht="12" customHeight="1" x14ac:dyDescent="0.25">
      <c r="B8" s="62" t="s">
        <v>65</v>
      </c>
      <c r="C8" s="57">
        <v>3.6</v>
      </c>
      <c r="D8" s="57">
        <v>2.14</v>
      </c>
      <c r="E8" s="59">
        <v>150</v>
      </c>
      <c r="F8" s="57">
        <f t="shared" si="0"/>
        <v>1.31</v>
      </c>
      <c r="G8" s="64" t="s">
        <v>82</v>
      </c>
      <c r="H8" s="59">
        <v>1200</v>
      </c>
      <c r="I8" s="68" t="s">
        <v>72</v>
      </c>
      <c r="J8" s="64" t="s">
        <v>73</v>
      </c>
      <c r="K8" s="57">
        <f t="shared" si="3"/>
        <v>2.14</v>
      </c>
      <c r="L8" s="59">
        <f t="shared" si="4"/>
        <v>150</v>
      </c>
      <c r="M8" s="57">
        <f t="shared" si="5"/>
        <v>2.14</v>
      </c>
      <c r="N8" s="59">
        <f t="shared" si="6"/>
        <v>150</v>
      </c>
      <c r="O8" s="57">
        <v>8949.9660000000003</v>
      </c>
      <c r="P8" s="57">
        <v>-1089.027</v>
      </c>
      <c r="Q8" s="55" t="s">
        <v>78</v>
      </c>
    </row>
    <row r="9" spans="2:17" s="33" customFormat="1" ht="12" thickBot="1" x14ac:dyDescent="0.3">
      <c r="B9" s="63" t="s">
        <v>69</v>
      </c>
      <c r="C9" s="58">
        <v>3.585</v>
      </c>
      <c r="D9" s="58" t="s">
        <v>71</v>
      </c>
      <c r="E9" s="60">
        <v>150</v>
      </c>
      <c r="F9" s="58" t="s">
        <v>71</v>
      </c>
      <c r="G9" s="65" t="s">
        <v>71</v>
      </c>
      <c r="H9" s="60">
        <v>1200</v>
      </c>
      <c r="I9" s="50" t="s">
        <v>72</v>
      </c>
      <c r="J9" s="65" t="s">
        <v>73</v>
      </c>
      <c r="K9" s="58" t="s">
        <v>71</v>
      </c>
      <c r="L9" s="60">
        <v>150</v>
      </c>
      <c r="M9" s="58" t="str">
        <f t="shared" ref="M9" si="7">D9</f>
        <v>TBC</v>
      </c>
      <c r="N9" s="60">
        <v>225</v>
      </c>
      <c r="O9" s="58">
        <v>8958.6239999999998</v>
      </c>
      <c r="P9" s="58">
        <v>-1089.7260000000001</v>
      </c>
      <c r="Q9" s="56" t="s">
        <v>78</v>
      </c>
    </row>
    <row r="10" spans="2:17" ht="12" thickBot="1" x14ac:dyDescent="0.25">
      <c r="B10" s="28"/>
      <c r="C10" s="29"/>
      <c r="D10" s="29"/>
      <c r="E10" s="30"/>
      <c r="F10" s="29"/>
      <c r="G10" s="28"/>
      <c r="H10" s="30"/>
      <c r="I10" s="31"/>
      <c r="J10" s="28"/>
      <c r="K10" s="29"/>
      <c r="L10" s="30"/>
      <c r="M10" s="29"/>
      <c r="N10" s="30"/>
      <c r="O10" s="30"/>
      <c r="P10" s="30"/>
      <c r="Q10" s="32"/>
    </row>
    <row r="11" spans="2:17" ht="12" customHeight="1" thickBot="1" x14ac:dyDescent="0.25">
      <c r="B11" s="113" t="s">
        <v>52</v>
      </c>
      <c r="C11" s="114"/>
      <c r="D11" s="114"/>
      <c r="E11" s="114"/>
      <c r="F11" s="114"/>
      <c r="G11" s="114"/>
      <c r="H11" s="114"/>
      <c r="I11" s="114"/>
      <c r="J11" s="114"/>
      <c r="K11" s="115"/>
      <c r="L11" s="30"/>
      <c r="M11" s="29"/>
      <c r="N11" s="30"/>
      <c r="O11" s="30"/>
      <c r="P11" s="30"/>
      <c r="Q11" s="32"/>
    </row>
    <row r="12" spans="2:17" ht="12" customHeight="1" x14ac:dyDescent="0.2">
      <c r="B12" s="116" t="s">
        <v>21</v>
      </c>
      <c r="C12" s="116" t="s">
        <v>49</v>
      </c>
      <c r="D12" s="117" t="s">
        <v>39</v>
      </c>
      <c r="E12" s="67" t="s">
        <v>40</v>
      </c>
      <c r="F12" s="35" t="s">
        <v>63</v>
      </c>
      <c r="G12" s="67" t="s">
        <v>45</v>
      </c>
      <c r="H12" s="66" t="s">
        <v>47</v>
      </c>
      <c r="I12" s="35" t="s">
        <v>47</v>
      </c>
      <c r="J12" s="118" t="s">
        <v>41</v>
      </c>
      <c r="K12" s="119"/>
      <c r="L12" s="30"/>
      <c r="M12" s="29"/>
      <c r="N12" s="30"/>
      <c r="O12" s="30"/>
      <c r="P12" s="30"/>
      <c r="Q12" s="32"/>
    </row>
    <row r="13" spans="2:17" ht="12" thickBot="1" x14ac:dyDescent="0.25">
      <c r="B13" s="116"/>
      <c r="C13" s="116"/>
      <c r="D13" s="117"/>
      <c r="E13" s="67"/>
      <c r="F13" s="35" t="s">
        <v>43</v>
      </c>
      <c r="G13" s="67" t="s">
        <v>44</v>
      </c>
      <c r="H13" s="66" t="s">
        <v>46</v>
      </c>
      <c r="I13" s="35" t="s">
        <v>48</v>
      </c>
      <c r="J13" s="120"/>
      <c r="K13" s="121"/>
      <c r="L13" s="30"/>
      <c r="M13" s="29"/>
      <c r="N13" s="30"/>
      <c r="O13" s="30"/>
      <c r="P13" s="30"/>
      <c r="Q13" s="32"/>
    </row>
    <row r="14" spans="2:17" x14ac:dyDescent="0.2">
      <c r="B14" s="37">
        <v>1</v>
      </c>
      <c r="C14" s="7" t="s">
        <v>37</v>
      </c>
      <c r="D14" s="7">
        <f>M5</f>
        <v>2.8</v>
      </c>
      <c r="E14" s="7">
        <f>K6</f>
        <v>2.5249999999999999</v>
      </c>
      <c r="F14" s="8">
        <v>150</v>
      </c>
      <c r="G14" s="7">
        <v>40.863999999999997</v>
      </c>
      <c r="H14" s="38">
        <f t="shared" ref="H14:H16" si="8">(1/(D14-E14))*G14</f>
        <v>148.59636363636366</v>
      </c>
      <c r="I14" s="25">
        <f>100/H14</f>
        <v>0.67296397807360986</v>
      </c>
      <c r="J14" s="91" t="s">
        <v>76</v>
      </c>
      <c r="K14" s="92"/>
      <c r="L14" s="30"/>
      <c r="M14" s="29"/>
      <c r="N14" s="30"/>
      <c r="O14" s="30"/>
      <c r="P14" s="30"/>
      <c r="Q14" s="32"/>
    </row>
    <row r="15" spans="2:17" x14ac:dyDescent="0.2">
      <c r="B15" s="10">
        <v>1.0009999999999999</v>
      </c>
      <c r="C15" s="11" t="s">
        <v>66</v>
      </c>
      <c r="D15" s="11">
        <f t="shared" ref="D15:D17" si="9">M6</f>
        <v>2.5249999999999999</v>
      </c>
      <c r="E15" s="11">
        <f>K7</f>
        <v>2.41</v>
      </c>
      <c r="F15" s="12">
        <v>150</v>
      </c>
      <c r="G15" s="11">
        <v>16.803999999999998</v>
      </c>
      <c r="H15" s="39">
        <f t="shared" si="8"/>
        <v>146.12173913043506</v>
      </c>
      <c r="I15" s="26">
        <f t="shared" ref="I15:I16" si="10">100/H15</f>
        <v>0.68436086646036531</v>
      </c>
      <c r="J15" s="94" t="s">
        <v>76</v>
      </c>
      <c r="K15" s="95"/>
      <c r="L15" s="30"/>
      <c r="M15" s="29"/>
      <c r="N15" s="30"/>
      <c r="O15" s="30"/>
      <c r="P15" s="30"/>
      <c r="Q15" s="32"/>
    </row>
    <row r="16" spans="2:17" x14ac:dyDescent="0.2">
      <c r="B16" s="10">
        <v>1.002</v>
      </c>
      <c r="C16" s="11" t="s">
        <v>67</v>
      </c>
      <c r="D16" s="11">
        <f t="shared" si="9"/>
        <v>2.41</v>
      </c>
      <c r="E16" s="11">
        <f>K8</f>
        <v>2.14</v>
      </c>
      <c r="F16" s="12">
        <v>150</v>
      </c>
      <c r="G16" s="11">
        <v>39.966000000000001</v>
      </c>
      <c r="H16" s="39">
        <f t="shared" si="8"/>
        <v>148.02222222222221</v>
      </c>
      <c r="I16" s="26">
        <f t="shared" si="10"/>
        <v>0.67557423810238704</v>
      </c>
      <c r="J16" s="94" t="s">
        <v>76</v>
      </c>
      <c r="K16" s="95"/>
      <c r="L16" s="30"/>
      <c r="M16" s="29"/>
      <c r="N16" s="30"/>
      <c r="O16" s="30"/>
      <c r="P16" s="30"/>
      <c r="Q16" s="32"/>
    </row>
    <row r="17" spans="2:17" ht="12" thickBot="1" x14ac:dyDescent="0.25">
      <c r="B17" s="69">
        <v>1.0029999999999999</v>
      </c>
      <c r="C17" s="15" t="s">
        <v>70</v>
      </c>
      <c r="D17" s="15">
        <f t="shared" si="9"/>
        <v>2.14</v>
      </c>
      <c r="E17" s="15" t="s">
        <v>71</v>
      </c>
      <c r="F17" s="16">
        <v>150</v>
      </c>
      <c r="G17" s="15">
        <v>8.6859999999999999</v>
      </c>
      <c r="H17" s="40" t="s">
        <v>71</v>
      </c>
      <c r="I17" s="18" t="s">
        <v>71</v>
      </c>
      <c r="J17" s="87" t="s">
        <v>76</v>
      </c>
      <c r="K17" s="88"/>
      <c r="L17" s="30"/>
      <c r="M17" s="29"/>
      <c r="N17" s="30"/>
      <c r="O17" s="30"/>
      <c r="P17" s="30"/>
      <c r="Q17" s="32"/>
    </row>
    <row r="18" spans="2:17" ht="12" thickBot="1" x14ac:dyDescent="0.25">
      <c r="B18" s="28"/>
      <c r="C18" s="29"/>
      <c r="D18" s="29"/>
      <c r="E18" s="30"/>
      <c r="F18" s="29"/>
      <c r="G18" s="28"/>
      <c r="H18" s="30"/>
      <c r="I18" s="31"/>
      <c r="J18" s="28"/>
      <c r="K18" s="29"/>
      <c r="L18" s="30"/>
      <c r="M18" s="29"/>
      <c r="N18" s="30"/>
      <c r="O18" s="30"/>
      <c r="P18" s="30"/>
      <c r="Q18" s="32"/>
    </row>
    <row r="19" spans="2:17" ht="15.75" customHeight="1" thickBot="1" x14ac:dyDescent="0.25">
      <c r="B19" s="96" t="s">
        <v>53</v>
      </c>
      <c r="C19" s="97"/>
      <c r="D19" s="97"/>
      <c r="E19" s="97"/>
      <c r="F19" s="97"/>
      <c r="G19" s="97"/>
      <c r="H19" s="97"/>
      <c r="I19" s="97"/>
      <c r="J19" s="97"/>
      <c r="K19" s="98"/>
    </row>
    <row r="20" spans="2:17" ht="15.75" customHeight="1" thickBot="1" x14ac:dyDescent="0.25">
      <c r="B20" s="99" t="s">
        <v>21</v>
      </c>
      <c r="C20" s="99" t="s">
        <v>22</v>
      </c>
      <c r="D20" s="101" t="s">
        <v>23</v>
      </c>
      <c r="E20" s="101"/>
      <c r="F20" s="99" t="s">
        <v>20</v>
      </c>
      <c r="G20" s="102" t="s">
        <v>26</v>
      </c>
      <c r="H20" s="103" t="s">
        <v>19</v>
      </c>
      <c r="I20" s="104"/>
      <c r="J20" s="105" t="s">
        <v>41</v>
      </c>
      <c r="K20" s="106"/>
    </row>
    <row r="21" spans="2:17" ht="15.75" customHeight="1" thickBot="1" x14ac:dyDescent="0.25">
      <c r="B21" s="99"/>
      <c r="C21" s="99"/>
      <c r="D21" s="101"/>
      <c r="E21" s="101"/>
      <c r="F21" s="99"/>
      <c r="G21" s="102"/>
      <c r="H21" s="109" t="s">
        <v>20</v>
      </c>
      <c r="I21" s="110"/>
      <c r="J21" s="107"/>
      <c r="K21" s="108"/>
    </row>
    <row r="22" spans="2:17" ht="15.75" customHeight="1" thickBot="1" x14ac:dyDescent="0.25">
      <c r="B22" s="100"/>
      <c r="C22" s="100"/>
      <c r="D22" s="41" t="s">
        <v>24</v>
      </c>
      <c r="E22" s="41" t="s">
        <v>25</v>
      </c>
      <c r="F22" s="100"/>
      <c r="G22" s="42" t="s">
        <v>42</v>
      </c>
      <c r="H22" s="111" t="s">
        <v>27</v>
      </c>
      <c r="I22" s="112"/>
      <c r="J22" s="107"/>
      <c r="K22" s="108"/>
    </row>
    <row r="23" spans="2:17" x14ac:dyDescent="0.2">
      <c r="B23" s="37">
        <v>1</v>
      </c>
      <c r="C23" s="8">
        <v>150</v>
      </c>
      <c r="D23" s="20">
        <v>0.8</v>
      </c>
      <c r="E23" s="20">
        <v>1.2</v>
      </c>
      <c r="F23" s="19">
        <v>4.5</v>
      </c>
      <c r="G23" s="21">
        <f>17.06+15.59</f>
        <v>32.65</v>
      </c>
      <c r="H23" s="90">
        <f t="shared" ref="H23:H25" si="11">G23*1.25/F23</f>
        <v>9.0694444444444446</v>
      </c>
      <c r="I23" s="90"/>
      <c r="J23" s="91" t="s">
        <v>76</v>
      </c>
      <c r="K23" s="92"/>
    </row>
    <row r="24" spans="2:17" x14ac:dyDescent="0.2">
      <c r="B24" s="10">
        <v>1.0009999999999999</v>
      </c>
      <c r="C24" s="12">
        <v>150</v>
      </c>
      <c r="D24" s="43">
        <v>1.2</v>
      </c>
      <c r="E24" s="43">
        <v>1.36</v>
      </c>
      <c r="F24" s="44">
        <v>2.2000000000000002</v>
      </c>
      <c r="G24" s="1">
        <f>11.74+17.65</f>
        <v>29.39</v>
      </c>
      <c r="H24" s="93">
        <f t="shared" si="11"/>
        <v>16.698863636363633</v>
      </c>
      <c r="I24" s="93"/>
      <c r="J24" s="94" t="s">
        <v>76</v>
      </c>
      <c r="K24" s="95"/>
    </row>
    <row r="25" spans="2:17" x14ac:dyDescent="0.2">
      <c r="B25" s="10">
        <v>1.002</v>
      </c>
      <c r="C25" s="12">
        <v>150</v>
      </c>
      <c r="D25" s="43">
        <v>1.31</v>
      </c>
      <c r="E25" s="43">
        <v>1.36</v>
      </c>
      <c r="F25" s="44">
        <v>2.2000000000000002</v>
      </c>
      <c r="G25" s="1">
        <f>10.93+17.65</f>
        <v>28.58</v>
      </c>
      <c r="H25" s="93">
        <f t="shared" si="11"/>
        <v>16.23863636363636</v>
      </c>
      <c r="I25" s="93"/>
      <c r="J25" s="94" t="s">
        <v>76</v>
      </c>
      <c r="K25" s="95"/>
    </row>
    <row r="26" spans="2:17" ht="12" thickBot="1" x14ac:dyDescent="0.25">
      <c r="B26" s="69">
        <v>1.0029999999999999</v>
      </c>
      <c r="C26" s="16">
        <v>150</v>
      </c>
      <c r="D26" s="22">
        <v>1.36</v>
      </c>
      <c r="E26" s="22" t="s">
        <v>71</v>
      </c>
      <c r="F26" s="23">
        <v>2.2000000000000002</v>
      </c>
      <c r="G26" s="24" t="s">
        <v>71</v>
      </c>
      <c r="H26" s="86" t="s">
        <v>71</v>
      </c>
      <c r="I26" s="86"/>
      <c r="J26" s="87" t="s">
        <v>76</v>
      </c>
      <c r="K26" s="88"/>
    </row>
    <row r="27" spans="2:17" x14ac:dyDescent="0.2">
      <c r="B27" s="79" t="s">
        <v>28</v>
      </c>
      <c r="C27" s="79"/>
      <c r="D27" s="79"/>
      <c r="E27" s="79"/>
      <c r="F27" s="79"/>
      <c r="G27" s="79"/>
      <c r="H27" s="79"/>
      <c r="I27" s="79"/>
    </row>
    <row r="28" spans="2:17" ht="12" thickBot="1" x14ac:dyDescent="0.25">
      <c r="B28" s="54"/>
      <c r="C28" s="54"/>
      <c r="D28" s="54"/>
      <c r="E28" s="54"/>
      <c r="F28" s="54"/>
      <c r="G28" s="54"/>
      <c r="H28" s="54"/>
      <c r="I28" s="54"/>
    </row>
    <row r="29" spans="2:17" ht="12" customHeight="1" thickBot="1" x14ac:dyDescent="0.25">
      <c r="B29" s="80" t="s">
        <v>54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2"/>
    </row>
    <row r="30" spans="2:17" ht="15" customHeight="1" thickBot="1" x14ac:dyDescent="0.25">
      <c r="B30" s="83" t="s">
        <v>0</v>
      </c>
      <c r="C30" s="83" t="s">
        <v>5</v>
      </c>
      <c r="D30" s="83" t="s">
        <v>4</v>
      </c>
      <c r="E30" s="83" t="s">
        <v>3</v>
      </c>
      <c r="F30" s="83" t="s">
        <v>10</v>
      </c>
      <c r="G30" s="83" t="s">
        <v>1</v>
      </c>
      <c r="H30" s="83" t="s">
        <v>2</v>
      </c>
      <c r="I30" s="84" t="s">
        <v>11</v>
      </c>
      <c r="J30" s="85"/>
      <c r="K30" s="89" t="s">
        <v>6</v>
      </c>
      <c r="L30" s="89"/>
      <c r="M30" s="89" t="s">
        <v>7</v>
      </c>
      <c r="N30" s="89"/>
      <c r="O30" s="89" t="s">
        <v>55</v>
      </c>
      <c r="P30" s="89"/>
      <c r="Q30" s="77" t="s">
        <v>9</v>
      </c>
    </row>
    <row r="31" spans="2:17" s="5" customFormat="1" ht="39" customHeight="1" thickBot="1" x14ac:dyDescent="0.3">
      <c r="B31" s="77"/>
      <c r="C31" s="77"/>
      <c r="D31" s="77"/>
      <c r="E31" s="77"/>
      <c r="F31" s="77"/>
      <c r="G31" s="77"/>
      <c r="H31" s="77"/>
      <c r="I31" s="53" t="s">
        <v>12</v>
      </c>
      <c r="J31" s="53" t="s">
        <v>15</v>
      </c>
      <c r="K31" s="53" t="s">
        <v>4</v>
      </c>
      <c r="L31" s="53" t="s">
        <v>8</v>
      </c>
      <c r="M31" s="53" t="s">
        <v>4</v>
      </c>
      <c r="N31" s="53" t="s">
        <v>8</v>
      </c>
      <c r="O31" s="53" t="s">
        <v>56</v>
      </c>
      <c r="P31" s="53" t="s">
        <v>57</v>
      </c>
      <c r="Q31" s="78"/>
    </row>
    <row r="32" spans="2:17" ht="12" customHeight="1" x14ac:dyDescent="0.2">
      <c r="B32" s="6" t="s">
        <v>84</v>
      </c>
      <c r="C32" s="7">
        <v>3.89</v>
      </c>
      <c r="D32" s="25">
        <v>2.85</v>
      </c>
      <c r="E32" s="8">
        <v>150</v>
      </c>
      <c r="F32" s="7">
        <f t="shared" ref="F32:F34" si="12">C32-D32-(E32/1000)</f>
        <v>0.89</v>
      </c>
      <c r="G32" s="74" t="s">
        <v>82</v>
      </c>
      <c r="H32" s="8">
        <v>1200</v>
      </c>
      <c r="I32" s="74" t="s">
        <v>81</v>
      </c>
      <c r="J32" s="74" t="s">
        <v>80</v>
      </c>
      <c r="K32" s="7">
        <f t="shared" ref="K32:K34" si="13">((N32-L32)/1000)+M32</f>
        <v>2.9</v>
      </c>
      <c r="L32" s="8">
        <v>100</v>
      </c>
      <c r="M32" s="7">
        <f t="shared" ref="M32:M34" si="14">D32</f>
        <v>2.85</v>
      </c>
      <c r="N32" s="8">
        <v>150</v>
      </c>
      <c r="O32" s="7">
        <v>8851.6569999999992</v>
      </c>
      <c r="P32" s="7">
        <v>-1053.7919999999999</v>
      </c>
      <c r="Q32" s="9" t="s">
        <v>78</v>
      </c>
    </row>
    <row r="33" spans="2:17" ht="12" customHeight="1" x14ac:dyDescent="0.2">
      <c r="B33" s="10" t="s">
        <v>85</v>
      </c>
      <c r="C33" s="11">
        <v>3.95</v>
      </c>
      <c r="D33" s="26">
        <v>2.5649999999999999</v>
      </c>
      <c r="E33" s="12">
        <v>150</v>
      </c>
      <c r="F33" s="11">
        <f t="shared" si="12"/>
        <v>1.2350000000000003</v>
      </c>
      <c r="G33" s="72" t="s">
        <v>82</v>
      </c>
      <c r="H33" s="12">
        <v>1200</v>
      </c>
      <c r="I33" s="72" t="s">
        <v>81</v>
      </c>
      <c r="J33" s="72" t="s">
        <v>80</v>
      </c>
      <c r="K33" s="11">
        <f t="shared" si="13"/>
        <v>2.6149999999999998</v>
      </c>
      <c r="L33" s="12">
        <v>100</v>
      </c>
      <c r="M33" s="11">
        <f t="shared" si="14"/>
        <v>2.5649999999999999</v>
      </c>
      <c r="N33" s="12">
        <v>150</v>
      </c>
      <c r="O33" s="11">
        <v>8895.4770000000008</v>
      </c>
      <c r="P33" s="11">
        <v>-1070.4639999999999</v>
      </c>
      <c r="Q33" s="13" t="s">
        <v>78</v>
      </c>
    </row>
    <row r="34" spans="2:17" ht="12" customHeight="1" thickBot="1" x14ac:dyDescent="0.25">
      <c r="B34" s="14" t="s">
        <v>86</v>
      </c>
      <c r="C34" s="15">
        <v>3.9750000000000001</v>
      </c>
      <c r="D34" s="18">
        <v>2.5550000000000002</v>
      </c>
      <c r="E34" s="16">
        <v>150</v>
      </c>
      <c r="F34" s="15">
        <f t="shared" si="12"/>
        <v>1.27</v>
      </c>
      <c r="G34" s="73" t="s">
        <v>82</v>
      </c>
      <c r="H34" s="16">
        <v>1200</v>
      </c>
      <c r="I34" s="73" t="s">
        <v>81</v>
      </c>
      <c r="J34" s="73" t="s">
        <v>80</v>
      </c>
      <c r="K34" s="15">
        <f t="shared" si="13"/>
        <v>2.605</v>
      </c>
      <c r="L34" s="16">
        <v>100</v>
      </c>
      <c r="M34" s="15">
        <f t="shared" si="14"/>
        <v>2.5550000000000002</v>
      </c>
      <c r="N34" s="16">
        <v>150</v>
      </c>
      <c r="O34" s="15">
        <v>8899.4470000000001</v>
      </c>
      <c r="P34" s="15">
        <v>-1062.1980000000001</v>
      </c>
      <c r="Q34" s="17" t="s">
        <v>78</v>
      </c>
    </row>
  </sheetData>
  <mergeCells count="54">
    <mergeCell ref="B2:Q2"/>
    <mergeCell ref="B3:B4"/>
    <mergeCell ref="C3:C4"/>
    <mergeCell ref="D3:D4"/>
    <mergeCell ref="E3:E4"/>
    <mergeCell ref="F3:F4"/>
    <mergeCell ref="G3:G4"/>
    <mergeCell ref="H3:H4"/>
    <mergeCell ref="I3:J3"/>
    <mergeCell ref="K3:L3"/>
    <mergeCell ref="M3:N3"/>
    <mergeCell ref="O3:P3"/>
    <mergeCell ref="Q3:Q4"/>
    <mergeCell ref="J14:K14"/>
    <mergeCell ref="J15:K15"/>
    <mergeCell ref="J16:K16"/>
    <mergeCell ref="J17:K17"/>
    <mergeCell ref="B11:K11"/>
    <mergeCell ref="B12:B13"/>
    <mergeCell ref="C12:C13"/>
    <mergeCell ref="D12:D13"/>
    <mergeCell ref="J12:K13"/>
    <mergeCell ref="B19:K19"/>
    <mergeCell ref="B20:B22"/>
    <mergeCell ref="C20:C22"/>
    <mergeCell ref="D20:E21"/>
    <mergeCell ref="F20:F22"/>
    <mergeCell ref="G20:G21"/>
    <mergeCell ref="H20:I20"/>
    <mergeCell ref="J20:K22"/>
    <mergeCell ref="H21:I21"/>
    <mergeCell ref="H22:I22"/>
    <mergeCell ref="H23:I23"/>
    <mergeCell ref="J23:K23"/>
    <mergeCell ref="H24:I24"/>
    <mergeCell ref="J24:K24"/>
    <mergeCell ref="H25:I25"/>
    <mergeCell ref="J25:K25"/>
    <mergeCell ref="H26:I26"/>
    <mergeCell ref="J26:K26"/>
    <mergeCell ref="K30:L30"/>
    <mergeCell ref="M30:N30"/>
    <mergeCell ref="O30:P30"/>
    <mergeCell ref="Q30:Q31"/>
    <mergeCell ref="B27:I27"/>
    <mergeCell ref="B29:Q29"/>
    <mergeCell ref="B30:B31"/>
    <mergeCell ref="C30:C31"/>
    <mergeCell ref="D30:D31"/>
    <mergeCell ref="E30:E31"/>
    <mergeCell ref="F30:F31"/>
    <mergeCell ref="G30:G31"/>
    <mergeCell ref="H30:H31"/>
    <mergeCell ref="I30:J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37"/>
  <sheetViews>
    <sheetView showGridLines="0" tabSelected="1" topLeftCell="A19" zoomScale="110" zoomScaleNormal="110" workbookViewId="0">
      <selection activeCell="G38" sqref="G38"/>
    </sheetView>
  </sheetViews>
  <sheetFormatPr defaultRowHeight="11.25" x14ac:dyDescent="0.2"/>
  <cols>
    <col min="1" max="1" width="3.7109375" style="3" customWidth="1"/>
    <col min="2" max="16" width="12.7109375" style="2" customWidth="1"/>
    <col min="17" max="17" width="35.7109375" style="2" customWidth="1"/>
    <col min="18" max="16384" width="9.140625" style="3"/>
  </cols>
  <sheetData>
    <row r="1" spans="2:17" ht="12" thickBot="1" x14ac:dyDescent="0.25"/>
    <row r="2" spans="2:17" ht="12" customHeight="1" thickBot="1" x14ac:dyDescent="0.25">
      <c r="B2" s="80" t="s">
        <v>30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</row>
    <row r="3" spans="2:17" ht="15" customHeight="1" thickBot="1" x14ac:dyDescent="0.25">
      <c r="B3" s="83" t="s">
        <v>0</v>
      </c>
      <c r="C3" s="83" t="s">
        <v>62</v>
      </c>
      <c r="D3" s="83" t="s">
        <v>61</v>
      </c>
      <c r="E3" s="83" t="s">
        <v>3</v>
      </c>
      <c r="F3" s="83" t="s">
        <v>10</v>
      </c>
      <c r="G3" s="83" t="s">
        <v>1</v>
      </c>
      <c r="H3" s="83" t="s">
        <v>2</v>
      </c>
      <c r="I3" s="84" t="s">
        <v>11</v>
      </c>
      <c r="J3" s="85"/>
      <c r="K3" s="89" t="s">
        <v>6</v>
      </c>
      <c r="L3" s="89"/>
      <c r="M3" s="89" t="s">
        <v>7</v>
      </c>
      <c r="N3" s="89"/>
      <c r="O3" s="89" t="s">
        <v>55</v>
      </c>
      <c r="P3" s="89"/>
      <c r="Q3" s="77" t="s">
        <v>9</v>
      </c>
    </row>
    <row r="4" spans="2:17" s="5" customFormat="1" ht="39" customHeight="1" thickBot="1" x14ac:dyDescent="0.3">
      <c r="B4" s="77"/>
      <c r="C4" s="77"/>
      <c r="D4" s="77"/>
      <c r="E4" s="77"/>
      <c r="F4" s="77"/>
      <c r="G4" s="77"/>
      <c r="H4" s="77"/>
      <c r="I4" s="27" t="s">
        <v>12</v>
      </c>
      <c r="J4" s="27" t="s">
        <v>15</v>
      </c>
      <c r="K4" s="27" t="s">
        <v>4</v>
      </c>
      <c r="L4" s="27" t="s">
        <v>8</v>
      </c>
      <c r="M4" s="27" t="s">
        <v>4</v>
      </c>
      <c r="N4" s="27" t="s">
        <v>8</v>
      </c>
      <c r="O4" s="52" t="s">
        <v>56</v>
      </c>
      <c r="P4" s="52" t="s">
        <v>57</v>
      </c>
      <c r="Q4" s="78"/>
    </row>
    <row r="5" spans="2:17" s="33" customFormat="1" ht="12" customHeight="1" x14ac:dyDescent="0.25">
      <c r="B5" s="45" t="s">
        <v>13</v>
      </c>
      <c r="C5" s="46">
        <v>3.605</v>
      </c>
      <c r="D5" s="46">
        <v>2.1800000000000002</v>
      </c>
      <c r="E5" s="47">
        <v>225</v>
      </c>
      <c r="F5" s="46">
        <f t="shared" ref="F5" si="0">C5-D5-(E5/1000)</f>
        <v>1.1999999999999997</v>
      </c>
      <c r="G5" s="48" t="s">
        <v>82</v>
      </c>
      <c r="H5" s="47">
        <v>1200</v>
      </c>
      <c r="I5" s="75" t="s">
        <v>72</v>
      </c>
      <c r="J5" s="48" t="s">
        <v>73</v>
      </c>
      <c r="K5" s="46">
        <f t="shared" ref="K5:K8" si="1">((N5-L5)/1000)+M5</f>
        <v>2.2550000000000003</v>
      </c>
      <c r="L5" s="47">
        <v>150</v>
      </c>
      <c r="M5" s="46">
        <f t="shared" ref="M5" si="2">D5</f>
        <v>2.1800000000000002</v>
      </c>
      <c r="N5" s="47">
        <v>225</v>
      </c>
      <c r="O5" s="46">
        <v>8854.0319999999992</v>
      </c>
      <c r="P5" s="46">
        <v>-1067.942</v>
      </c>
      <c r="Q5" s="49" t="s">
        <v>78</v>
      </c>
    </row>
    <row r="6" spans="2:17" s="33" customFormat="1" ht="12" customHeight="1" x14ac:dyDescent="0.25">
      <c r="B6" s="62" t="s">
        <v>14</v>
      </c>
      <c r="C6" s="57">
        <v>3.7050000000000001</v>
      </c>
      <c r="D6" s="57">
        <v>1.88</v>
      </c>
      <c r="E6" s="59">
        <v>450</v>
      </c>
      <c r="F6" s="57">
        <f t="shared" ref="F6" si="3">C6-D6-(E6/1000)</f>
        <v>1.3750000000000002</v>
      </c>
      <c r="G6" s="64" t="s">
        <v>82</v>
      </c>
      <c r="H6" s="59">
        <v>1500</v>
      </c>
      <c r="I6" s="68" t="s">
        <v>72</v>
      </c>
      <c r="J6" s="64" t="s">
        <v>73</v>
      </c>
      <c r="K6" s="57">
        <f t="shared" si="1"/>
        <v>2.105</v>
      </c>
      <c r="L6" s="59">
        <v>225</v>
      </c>
      <c r="M6" s="57">
        <f t="shared" ref="M6:M10" si="4">D6</f>
        <v>1.88</v>
      </c>
      <c r="N6" s="59">
        <f>E6</f>
        <v>450</v>
      </c>
      <c r="O6" s="57">
        <v>8860.0110000000004</v>
      </c>
      <c r="P6" s="57">
        <v>-1057.511</v>
      </c>
      <c r="Q6" s="55" t="s">
        <v>78</v>
      </c>
    </row>
    <row r="7" spans="2:17" s="33" customFormat="1" ht="12" customHeight="1" x14ac:dyDescent="0.25">
      <c r="B7" s="62" t="s">
        <v>16</v>
      </c>
      <c r="C7" s="57">
        <v>3.87</v>
      </c>
      <c r="D7" s="57">
        <v>1.635</v>
      </c>
      <c r="E7" s="59">
        <v>600</v>
      </c>
      <c r="F7" s="57">
        <f t="shared" ref="F7:F9" si="5">C7-D7-(E7/1000)</f>
        <v>1.6350000000000002</v>
      </c>
      <c r="G7" s="64" t="s">
        <v>75</v>
      </c>
      <c r="H7" s="59">
        <v>1500</v>
      </c>
      <c r="I7" s="68" t="s">
        <v>72</v>
      </c>
      <c r="J7" s="64" t="s">
        <v>73</v>
      </c>
      <c r="K7" s="57">
        <f t="shared" si="1"/>
        <v>1.7849999999999999</v>
      </c>
      <c r="L7" s="59">
        <v>450</v>
      </c>
      <c r="M7" s="57">
        <f t="shared" ref="M7:M9" si="6">D7</f>
        <v>1.635</v>
      </c>
      <c r="N7" s="59">
        <v>600</v>
      </c>
      <c r="O7" s="57">
        <v>8896.1049999999996</v>
      </c>
      <c r="P7" s="57">
        <v>-1067.0820000000001</v>
      </c>
      <c r="Q7" s="55" t="s">
        <v>78</v>
      </c>
    </row>
    <row r="8" spans="2:17" s="33" customFormat="1" ht="12" customHeight="1" x14ac:dyDescent="0.25">
      <c r="B8" s="62" t="s">
        <v>17</v>
      </c>
      <c r="C8" s="57">
        <v>3.9350000000000001</v>
      </c>
      <c r="D8" s="57">
        <v>1.4550000000000001</v>
      </c>
      <c r="E8" s="59">
        <v>750</v>
      </c>
      <c r="F8" s="57">
        <f t="shared" si="5"/>
        <v>1.73</v>
      </c>
      <c r="G8" s="64" t="s">
        <v>75</v>
      </c>
      <c r="H8" s="59">
        <v>1800</v>
      </c>
      <c r="I8" s="68" t="s">
        <v>72</v>
      </c>
      <c r="J8" s="64" t="s">
        <v>73</v>
      </c>
      <c r="K8" s="57">
        <f t="shared" si="1"/>
        <v>1.605</v>
      </c>
      <c r="L8" s="59">
        <v>600</v>
      </c>
      <c r="M8" s="57">
        <f t="shared" si="6"/>
        <v>1.4550000000000001</v>
      </c>
      <c r="N8" s="59">
        <v>750</v>
      </c>
      <c r="O8" s="57">
        <v>8908.5149999999994</v>
      </c>
      <c r="P8" s="57">
        <v>-1075.3620000000001</v>
      </c>
      <c r="Q8" s="55" t="s">
        <v>78</v>
      </c>
    </row>
    <row r="9" spans="2:17" s="33" customFormat="1" ht="45" x14ac:dyDescent="0.25">
      <c r="B9" s="62" t="s">
        <v>18</v>
      </c>
      <c r="C9" s="57">
        <v>3.59</v>
      </c>
      <c r="D9" s="57">
        <v>1.36</v>
      </c>
      <c r="E9" s="59">
        <v>225</v>
      </c>
      <c r="F9" s="57">
        <f t="shared" si="5"/>
        <v>2.0049999999999994</v>
      </c>
      <c r="G9" s="64" t="s">
        <v>74</v>
      </c>
      <c r="H9" s="59">
        <v>2700</v>
      </c>
      <c r="I9" s="68" t="s">
        <v>72</v>
      </c>
      <c r="J9" s="76" t="s">
        <v>83</v>
      </c>
      <c r="K9" s="57">
        <v>1.36</v>
      </c>
      <c r="L9" s="59">
        <v>750</v>
      </c>
      <c r="M9" s="57">
        <f t="shared" si="6"/>
        <v>1.36</v>
      </c>
      <c r="N9" s="59">
        <v>225</v>
      </c>
      <c r="O9" s="57">
        <v>8951.7150000000001</v>
      </c>
      <c r="P9" s="57">
        <v>-1091.0709999999999</v>
      </c>
      <c r="Q9" s="55" t="s">
        <v>79</v>
      </c>
    </row>
    <row r="10" spans="2:17" s="33" customFormat="1" ht="12" thickBot="1" x14ac:dyDescent="0.3">
      <c r="B10" s="63" t="s">
        <v>29</v>
      </c>
      <c r="C10" s="58">
        <v>3.67</v>
      </c>
      <c r="D10" s="58" t="s">
        <v>71</v>
      </c>
      <c r="E10" s="60">
        <v>600</v>
      </c>
      <c r="F10" s="58" t="s">
        <v>71</v>
      </c>
      <c r="G10" s="65" t="s">
        <v>71</v>
      </c>
      <c r="H10" s="60">
        <v>1500</v>
      </c>
      <c r="I10" s="50" t="s">
        <v>72</v>
      </c>
      <c r="J10" s="65" t="s">
        <v>73</v>
      </c>
      <c r="K10" s="58" t="s">
        <v>71</v>
      </c>
      <c r="L10" s="60">
        <v>225</v>
      </c>
      <c r="M10" s="58" t="str">
        <f t="shared" si="4"/>
        <v>TBC</v>
      </c>
      <c r="N10" s="60">
        <v>600</v>
      </c>
      <c r="O10" s="58">
        <v>8964.4089999999997</v>
      </c>
      <c r="P10" s="58">
        <v>-1106.4739999999999</v>
      </c>
      <c r="Q10" s="56"/>
    </row>
    <row r="11" spans="2:17" ht="12" thickBot="1" x14ac:dyDescent="0.25">
      <c r="B11" s="28"/>
      <c r="C11" s="29"/>
      <c r="D11" s="29"/>
      <c r="E11" s="30"/>
      <c r="F11" s="29"/>
      <c r="G11" s="28"/>
      <c r="H11" s="30"/>
      <c r="I11" s="31"/>
      <c r="J11" s="28"/>
      <c r="K11" s="29"/>
      <c r="L11" s="30"/>
      <c r="M11" s="29"/>
      <c r="N11" s="30"/>
      <c r="O11" s="30"/>
      <c r="P11" s="30"/>
      <c r="Q11" s="32"/>
    </row>
    <row r="12" spans="2:17" ht="12" customHeight="1" thickBot="1" x14ac:dyDescent="0.25">
      <c r="B12" s="113" t="s">
        <v>50</v>
      </c>
      <c r="C12" s="114"/>
      <c r="D12" s="114"/>
      <c r="E12" s="114"/>
      <c r="F12" s="114"/>
      <c r="G12" s="114"/>
      <c r="H12" s="114"/>
      <c r="I12" s="114"/>
      <c r="J12" s="114"/>
      <c r="K12" s="115"/>
      <c r="L12" s="30"/>
      <c r="M12" s="29"/>
      <c r="N12" s="30"/>
      <c r="O12" s="30"/>
      <c r="P12" s="30"/>
      <c r="Q12" s="32"/>
    </row>
    <row r="13" spans="2:17" ht="12" customHeight="1" x14ac:dyDescent="0.2">
      <c r="B13" s="116" t="s">
        <v>21</v>
      </c>
      <c r="C13" s="116" t="s">
        <v>49</v>
      </c>
      <c r="D13" s="117" t="s">
        <v>39</v>
      </c>
      <c r="E13" s="34" t="s">
        <v>40</v>
      </c>
      <c r="F13" s="35" t="s">
        <v>63</v>
      </c>
      <c r="G13" s="34" t="s">
        <v>45</v>
      </c>
      <c r="H13" s="36" t="s">
        <v>47</v>
      </c>
      <c r="I13" s="35" t="s">
        <v>47</v>
      </c>
      <c r="J13" s="118" t="s">
        <v>41</v>
      </c>
      <c r="K13" s="119"/>
      <c r="L13" s="30"/>
      <c r="M13" s="29"/>
      <c r="N13" s="30"/>
      <c r="O13" s="30"/>
      <c r="P13" s="30"/>
      <c r="Q13" s="32"/>
    </row>
    <row r="14" spans="2:17" ht="12" thickBot="1" x14ac:dyDescent="0.25">
      <c r="B14" s="116"/>
      <c r="C14" s="116"/>
      <c r="D14" s="117"/>
      <c r="E14" s="34"/>
      <c r="F14" s="35" t="s">
        <v>43</v>
      </c>
      <c r="G14" s="34" t="s">
        <v>44</v>
      </c>
      <c r="H14" s="36" t="s">
        <v>46</v>
      </c>
      <c r="I14" s="35" t="s">
        <v>48</v>
      </c>
      <c r="J14" s="130"/>
      <c r="K14" s="131"/>
      <c r="L14" s="30"/>
      <c r="M14" s="29"/>
      <c r="N14" s="30"/>
      <c r="O14" s="30"/>
      <c r="P14" s="30"/>
      <c r="Q14" s="32"/>
    </row>
    <row r="15" spans="2:17" x14ac:dyDescent="0.2">
      <c r="B15" s="37">
        <v>1</v>
      </c>
      <c r="C15" s="7" t="s">
        <v>32</v>
      </c>
      <c r="D15" s="7">
        <f>M5</f>
        <v>2.1800000000000002</v>
      </c>
      <c r="E15" s="7">
        <f>K6</f>
        <v>2.105</v>
      </c>
      <c r="F15" s="47">
        <v>225</v>
      </c>
      <c r="G15" s="7">
        <v>12.023</v>
      </c>
      <c r="H15" s="38">
        <f t="shared" ref="H15:H16" si="7">(1/(D15-E15))*G15</f>
        <v>160.30666666666627</v>
      </c>
      <c r="I15" s="25">
        <f>100/H15</f>
        <v>0.62380437494801788</v>
      </c>
      <c r="J15" s="126" t="s">
        <v>76</v>
      </c>
      <c r="K15" s="127"/>
      <c r="L15" s="30"/>
      <c r="M15" s="29"/>
      <c r="N15" s="30"/>
      <c r="O15" s="30"/>
      <c r="P15" s="30"/>
      <c r="Q15" s="32"/>
    </row>
    <row r="16" spans="2:17" x14ac:dyDescent="0.2">
      <c r="B16" s="51">
        <v>1.0009999999999999</v>
      </c>
      <c r="C16" s="71" t="s">
        <v>33</v>
      </c>
      <c r="D16" s="11">
        <f>M6</f>
        <v>1.88</v>
      </c>
      <c r="E16" s="11">
        <f>K7</f>
        <v>1.7849999999999999</v>
      </c>
      <c r="F16" s="59">
        <v>450</v>
      </c>
      <c r="G16" s="11">
        <v>37.341000000000001</v>
      </c>
      <c r="H16" s="39">
        <f t="shared" si="7"/>
        <v>393.06315789473695</v>
      </c>
      <c r="I16" s="26">
        <f t="shared" ref="I16" si="8">100/H16</f>
        <v>0.25441204038456383</v>
      </c>
      <c r="J16" s="122" t="s">
        <v>77</v>
      </c>
      <c r="K16" s="123"/>
      <c r="L16" s="30"/>
      <c r="M16" s="29"/>
      <c r="N16" s="30"/>
      <c r="O16" s="30"/>
      <c r="P16" s="30"/>
      <c r="Q16" s="32"/>
    </row>
    <row r="17" spans="2:17" x14ac:dyDescent="0.2">
      <c r="B17" s="51">
        <v>1.002</v>
      </c>
      <c r="C17" s="71" t="s">
        <v>59</v>
      </c>
      <c r="D17" s="11">
        <f>M7</f>
        <v>1.635</v>
      </c>
      <c r="E17" s="11">
        <f>K8</f>
        <v>1.605</v>
      </c>
      <c r="F17" s="59">
        <v>600</v>
      </c>
      <c r="G17" s="11">
        <v>14.917999999999999</v>
      </c>
      <c r="H17" s="39">
        <f t="shared" ref="H17:H18" si="9">(1/(D17-E17))*G17</f>
        <v>497.26666666666625</v>
      </c>
      <c r="I17" s="26">
        <f t="shared" ref="I17:I18" si="10">100/H17</f>
        <v>0.20109934307547944</v>
      </c>
      <c r="J17" s="122" t="s">
        <v>77</v>
      </c>
      <c r="K17" s="123"/>
      <c r="L17" s="30"/>
      <c r="M17" s="29"/>
      <c r="N17" s="30"/>
      <c r="O17" s="30"/>
      <c r="P17" s="30"/>
      <c r="Q17" s="32"/>
    </row>
    <row r="18" spans="2:17" x14ac:dyDescent="0.2">
      <c r="B18" s="51">
        <v>1.0029999999999999</v>
      </c>
      <c r="C18" s="11" t="s">
        <v>34</v>
      </c>
      <c r="D18" s="11">
        <f>M8</f>
        <v>1.4550000000000001</v>
      </c>
      <c r="E18" s="11">
        <f>K9</f>
        <v>1.36</v>
      </c>
      <c r="F18" s="59">
        <v>750</v>
      </c>
      <c r="G18" s="11">
        <v>45.968000000000004</v>
      </c>
      <c r="H18" s="39">
        <f t="shared" si="9"/>
        <v>483.87368421052645</v>
      </c>
      <c r="I18" s="26">
        <f t="shared" si="10"/>
        <v>0.20666550643926204</v>
      </c>
      <c r="J18" s="122" t="s">
        <v>77</v>
      </c>
      <c r="K18" s="123"/>
      <c r="L18" s="30"/>
      <c r="M18" s="29"/>
      <c r="N18" s="30"/>
      <c r="O18" s="30"/>
      <c r="P18" s="30"/>
      <c r="Q18" s="32"/>
    </row>
    <row r="19" spans="2:17" ht="12" thickBot="1" x14ac:dyDescent="0.25">
      <c r="B19" s="69">
        <v>1.004</v>
      </c>
      <c r="C19" s="70" t="s">
        <v>58</v>
      </c>
      <c r="D19" s="15">
        <f>M9</f>
        <v>1.36</v>
      </c>
      <c r="E19" s="15" t="s">
        <v>71</v>
      </c>
      <c r="F19" s="60">
        <v>225</v>
      </c>
      <c r="G19" s="15">
        <v>19.96</v>
      </c>
      <c r="H19" s="40" t="s">
        <v>71</v>
      </c>
      <c r="I19" s="18" t="s">
        <v>71</v>
      </c>
      <c r="J19" s="124" t="s">
        <v>76</v>
      </c>
      <c r="K19" s="125"/>
      <c r="L19" s="30"/>
      <c r="M19" s="29"/>
      <c r="N19" s="30"/>
      <c r="O19" s="30"/>
      <c r="P19" s="30"/>
      <c r="Q19" s="32"/>
    </row>
    <row r="20" spans="2:17" ht="12" thickBot="1" x14ac:dyDescent="0.25">
      <c r="B20" s="28"/>
      <c r="C20" s="29"/>
      <c r="D20" s="29"/>
      <c r="E20" s="30"/>
      <c r="F20" s="29"/>
      <c r="G20" s="28"/>
      <c r="H20" s="30"/>
      <c r="I20" s="31"/>
      <c r="J20" s="28"/>
      <c r="K20" s="29"/>
      <c r="L20" s="30"/>
      <c r="M20" s="29"/>
      <c r="N20" s="30"/>
      <c r="O20" s="30"/>
      <c r="Q20" s="32"/>
    </row>
    <row r="21" spans="2:17" ht="15.75" customHeight="1" thickBot="1" x14ac:dyDescent="0.25">
      <c r="B21" s="113" t="s">
        <v>38</v>
      </c>
      <c r="C21" s="114"/>
      <c r="D21" s="114"/>
      <c r="E21" s="114"/>
      <c r="F21" s="114"/>
      <c r="G21" s="114"/>
      <c r="H21" s="114"/>
      <c r="I21" s="114"/>
      <c r="J21" s="114"/>
      <c r="K21" s="115"/>
    </row>
    <row r="22" spans="2:17" ht="15.75" customHeight="1" thickBot="1" x14ac:dyDescent="0.25">
      <c r="B22" s="99" t="s">
        <v>21</v>
      </c>
      <c r="C22" s="99" t="s">
        <v>22</v>
      </c>
      <c r="D22" s="101" t="s">
        <v>23</v>
      </c>
      <c r="E22" s="101"/>
      <c r="F22" s="99" t="s">
        <v>20</v>
      </c>
      <c r="G22" s="102" t="s">
        <v>26</v>
      </c>
      <c r="H22" s="103" t="s">
        <v>19</v>
      </c>
      <c r="I22" s="104"/>
      <c r="J22" s="105" t="s">
        <v>41</v>
      </c>
      <c r="K22" s="106"/>
    </row>
    <row r="23" spans="2:17" ht="15.75" customHeight="1" thickBot="1" x14ac:dyDescent="0.25">
      <c r="B23" s="99"/>
      <c r="C23" s="99"/>
      <c r="D23" s="101"/>
      <c r="E23" s="101"/>
      <c r="F23" s="99"/>
      <c r="G23" s="102"/>
      <c r="H23" s="109" t="s">
        <v>20</v>
      </c>
      <c r="I23" s="110"/>
      <c r="J23" s="107"/>
      <c r="K23" s="108"/>
    </row>
    <row r="24" spans="2:17" ht="15.75" customHeight="1" thickBot="1" x14ac:dyDescent="0.25">
      <c r="B24" s="100"/>
      <c r="C24" s="100"/>
      <c r="D24" s="41" t="s">
        <v>24</v>
      </c>
      <c r="E24" s="41" t="s">
        <v>25</v>
      </c>
      <c r="F24" s="100"/>
      <c r="G24" s="42" t="s">
        <v>42</v>
      </c>
      <c r="H24" s="111" t="s">
        <v>27</v>
      </c>
      <c r="I24" s="112"/>
      <c r="J24" s="128"/>
      <c r="K24" s="129"/>
    </row>
    <row r="25" spans="2:17" x14ac:dyDescent="0.2">
      <c r="B25" s="37">
        <v>1</v>
      </c>
      <c r="C25" s="7" t="s">
        <v>32</v>
      </c>
      <c r="D25" s="20">
        <v>1.2</v>
      </c>
      <c r="E25" s="20">
        <v>1.375</v>
      </c>
      <c r="F25" s="19">
        <v>2.2000000000000002</v>
      </c>
      <c r="G25" s="21">
        <f>17.23+17.65</f>
        <v>34.879999999999995</v>
      </c>
      <c r="H25" s="90">
        <f t="shared" ref="H25" si="11">G25*1.25/F25</f>
        <v>19.818181818181813</v>
      </c>
      <c r="I25" s="90"/>
      <c r="J25" s="126" t="s">
        <v>76</v>
      </c>
      <c r="K25" s="127"/>
    </row>
    <row r="26" spans="2:17" x14ac:dyDescent="0.2">
      <c r="B26" s="51">
        <v>1.0009999999999999</v>
      </c>
      <c r="C26" s="71" t="s">
        <v>33</v>
      </c>
      <c r="D26" s="43">
        <v>1.375</v>
      </c>
      <c r="E26" s="43">
        <v>1.635</v>
      </c>
      <c r="F26" s="44">
        <v>2.2000000000000002</v>
      </c>
      <c r="G26" s="1">
        <f>30.99+30.2</f>
        <v>61.19</v>
      </c>
      <c r="H26" s="93">
        <f t="shared" ref="H26" si="12">G26*1.25/F26</f>
        <v>34.767045454545453</v>
      </c>
      <c r="I26" s="93"/>
      <c r="J26" s="122" t="s">
        <v>77</v>
      </c>
      <c r="K26" s="123"/>
    </row>
    <row r="27" spans="2:17" x14ac:dyDescent="0.2">
      <c r="B27" s="51">
        <v>1.002</v>
      </c>
      <c r="C27" s="71" t="s">
        <v>59</v>
      </c>
      <c r="D27" s="43">
        <v>1.635</v>
      </c>
      <c r="E27" s="43">
        <v>1.73</v>
      </c>
      <c r="F27" s="44">
        <v>2.2000000000000002</v>
      </c>
      <c r="G27" s="1">
        <f>34.36+35.08</f>
        <v>69.44</v>
      </c>
      <c r="H27" s="93">
        <f t="shared" ref="H27:H28" si="13">G27*1.25/F27</f>
        <v>39.454545454545453</v>
      </c>
      <c r="I27" s="93"/>
      <c r="J27" s="122" t="s">
        <v>77</v>
      </c>
      <c r="K27" s="123"/>
    </row>
    <row r="28" spans="2:17" x14ac:dyDescent="0.2">
      <c r="B28" s="51">
        <v>1.0029999999999999</v>
      </c>
      <c r="C28" s="11" t="s">
        <v>34</v>
      </c>
      <c r="D28" s="43">
        <v>1.73</v>
      </c>
      <c r="E28" s="43">
        <v>2.0049999999999999</v>
      </c>
      <c r="F28" s="44">
        <v>2.2000000000000002</v>
      </c>
      <c r="G28" s="1">
        <f>((38.17+33.31)/2)+45.87</f>
        <v>81.61</v>
      </c>
      <c r="H28" s="93">
        <f t="shared" si="13"/>
        <v>46.36931818181818</v>
      </c>
      <c r="I28" s="93"/>
      <c r="J28" s="122" t="s">
        <v>77</v>
      </c>
      <c r="K28" s="123"/>
    </row>
    <row r="29" spans="2:17" ht="12" thickBot="1" x14ac:dyDescent="0.25">
      <c r="B29" s="69">
        <v>1.004</v>
      </c>
      <c r="C29" s="70" t="s">
        <v>58</v>
      </c>
      <c r="D29" s="22">
        <v>2.0049999999999999</v>
      </c>
      <c r="E29" s="22" t="s">
        <v>71</v>
      </c>
      <c r="F29" s="23" t="s">
        <v>71</v>
      </c>
      <c r="G29" s="24" t="s">
        <v>71</v>
      </c>
      <c r="H29" s="86" t="s">
        <v>71</v>
      </c>
      <c r="I29" s="86"/>
      <c r="J29" s="124" t="s">
        <v>76</v>
      </c>
      <c r="K29" s="125"/>
    </row>
    <row r="30" spans="2:17" x14ac:dyDescent="0.2">
      <c r="B30" s="79" t="s">
        <v>28</v>
      </c>
      <c r="C30" s="79"/>
      <c r="D30" s="79"/>
      <c r="E30" s="79"/>
      <c r="F30" s="79"/>
      <c r="G30" s="79"/>
      <c r="H30" s="79"/>
      <c r="I30" s="79"/>
    </row>
    <row r="31" spans="2:17" ht="12" thickBot="1" x14ac:dyDescent="0.25">
      <c r="B31" s="54"/>
      <c r="C31" s="54"/>
      <c r="D31" s="54"/>
      <c r="E31" s="54"/>
      <c r="F31" s="54"/>
      <c r="G31" s="54"/>
      <c r="H31" s="54"/>
      <c r="I31" s="54"/>
    </row>
    <row r="32" spans="2:17" ht="12" customHeight="1" thickBot="1" x14ac:dyDescent="0.25">
      <c r="B32" s="80" t="s">
        <v>31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2"/>
    </row>
    <row r="33" spans="2:17" ht="15" customHeight="1" thickBot="1" x14ac:dyDescent="0.25">
      <c r="B33" s="83" t="s">
        <v>0</v>
      </c>
      <c r="C33" s="83" t="s">
        <v>5</v>
      </c>
      <c r="D33" s="83" t="s">
        <v>4</v>
      </c>
      <c r="E33" s="83" t="s">
        <v>3</v>
      </c>
      <c r="F33" s="83" t="s">
        <v>10</v>
      </c>
      <c r="G33" s="83" t="s">
        <v>1</v>
      </c>
      <c r="H33" s="83" t="s">
        <v>2</v>
      </c>
      <c r="I33" s="80" t="s">
        <v>11</v>
      </c>
      <c r="J33" s="82"/>
      <c r="K33" s="89" t="s">
        <v>6</v>
      </c>
      <c r="L33" s="89"/>
      <c r="M33" s="89" t="s">
        <v>7</v>
      </c>
      <c r="N33" s="89"/>
      <c r="O33" s="89" t="s">
        <v>55</v>
      </c>
      <c r="P33" s="89"/>
      <c r="Q33" s="77" t="s">
        <v>9</v>
      </c>
    </row>
    <row r="34" spans="2:17" s="5" customFormat="1" ht="39" customHeight="1" thickBot="1" x14ac:dyDescent="0.3">
      <c r="B34" s="77"/>
      <c r="C34" s="77"/>
      <c r="D34" s="77"/>
      <c r="E34" s="77"/>
      <c r="F34" s="77"/>
      <c r="G34" s="77"/>
      <c r="H34" s="77"/>
      <c r="I34" s="4" t="s">
        <v>12</v>
      </c>
      <c r="J34" s="4" t="s">
        <v>15</v>
      </c>
      <c r="K34" s="4" t="s">
        <v>4</v>
      </c>
      <c r="L34" s="4" t="s">
        <v>8</v>
      </c>
      <c r="M34" s="4" t="s">
        <v>4</v>
      </c>
      <c r="N34" s="4" t="s">
        <v>8</v>
      </c>
      <c r="O34" s="52" t="s">
        <v>56</v>
      </c>
      <c r="P34" s="52" t="s">
        <v>57</v>
      </c>
      <c r="Q34" s="78"/>
    </row>
    <row r="35" spans="2:17" ht="12" customHeight="1" x14ac:dyDescent="0.2">
      <c r="B35" s="6" t="s">
        <v>18</v>
      </c>
      <c r="C35" s="7">
        <v>3.95</v>
      </c>
      <c r="D35" s="25">
        <v>2.25</v>
      </c>
      <c r="E35" s="8">
        <v>150</v>
      </c>
      <c r="F35" s="7">
        <f t="shared" ref="F35" si="14">C35-D35-(E35/1000)</f>
        <v>1.5500000000000003</v>
      </c>
      <c r="G35" s="74" t="s">
        <v>75</v>
      </c>
      <c r="H35" s="8">
        <v>1200</v>
      </c>
      <c r="I35" s="74" t="s">
        <v>81</v>
      </c>
      <c r="J35" s="74" t="s">
        <v>80</v>
      </c>
      <c r="K35" s="7">
        <f t="shared" ref="K35" si="15">((N35-L35)/1000)+M35</f>
        <v>2.2999999999999998</v>
      </c>
      <c r="L35" s="8">
        <v>100</v>
      </c>
      <c r="M35" s="7">
        <f t="shared" ref="M35" si="16">D35</f>
        <v>2.25</v>
      </c>
      <c r="N35" s="8">
        <v>150</v>
      </c>
      <c r="O35" s="7">
        <v>8849.93</v>
      </c>
      <c r="P35" s="7">
        <v>-1055.048</v>
      </c>
      <c r="Q35" s="9" t="s">
        <v>78</v>
      </c>
    </row>
    <row r="36" spans="2:17" ht="12" customHeight="1" x14ac:dyDescent="0.2">
      <c r="B36" s="10" t="s">
        <v>87</v>
      </c>
      <c r="C36" s="11">
        <v>3.9</v>
      </c>
      <c r="D36" s="26">
        <v>2.12</v>
      </c>
      <c r="E36" s="12">
        <v>150</v>
      </c>
      <c r="F36" s="11">
        <f t="shared" ref="F36:F37" si="17">C36-D36-(E36/1000)</f>
        <v>1.63</v>
      </c>
      <c r="G36" s="72" t="s">
        <v>75</v>
      </c>
      <c r="H36" s="12">
        <v>1200</v>
      </c>
      <c r="I36" s="72" t="s">
        <v>81</v>
      </c>
      <c r="J36" s="72" t="s">
        <v>80</v>
      </c>
      <c r="K36" s="11">
        <f t="shared" ref="K36:K37" si="18">((N36-L36)/1000)+M36</f>
        <v>2.17</v>
      </c>
      <c r="L36" s="12">
        <v>100</v>
      </c>
      <c r="M36" s="11">
        <f t="shared" ref="M36:M37" si="19">D36</f>
        <v>2.12</v>
      </c>
      <c r="N36" s="12">
        <v>150</v>
      </c>
      <c r="O36" s="11">
        <v>8893.5840000000007</v>
      </c>
      <c r="P36" s="11">
        <v>-1070.8599999999999</v>
      </c>
      <c r="Q36" s="13" t="s">
        <v>78</v>
      </c>
    </row>
    <row r="37" spans="2:17" ht="12" customHeight="1" thickBot="1" x14ac:dyDescent="0.25">
      <c r="B37" s="14" t="s">
        <v>88</v>
      </c>
      <c r="C37" s="15">
        <v>3.875</v>
      </c>
      <c r="D37" s="18">
        <v>2.1349999999999998</v>
      </c>
      <c r="E37" s="16">
        <v>150</v>
      </c>
      <c r="F37" s="15">
        <f t="shared" si="17"/>
        <v>1.5900000000000003</v>
      </c>
      <c r="G37" s="73" t="s">
        <v>75</v>
      </c>
      <c r="H37" s="16">
        <v>1200</v>
      </c>
      <c r="I37" s="73" t="s">
        <v>81</v>
      </c>
      <c r="J37" s="73" t="s">
        <v>80</v>
      </c>
      <c r="K37" s="15">
        <f t="shared" si="18"/>
        <v>2.1849999999999996</v>
      </c>
      <c r="L37" s="16">
        <v>100</v>
      </c>
      <c r="M37" s="15">
        <f t="shared" si="19"/>
        <v>2.1349999999999998</v>
      </c>
      <c r="N37" s="16">
        <v>150</v>
      </c>
      <c r="O37" s="15">
        <v>8897.8080000000009</v>
      </c>
      <c r="P37" s="15">
        <v>-1060.45</v>
      </c>
      <c r="Q37" s="17" t="s">
        <v>78</v>
      </c>
    </row>
  </sheetData>
  <mergeCells count="57">
    <mergeCell ref="B30:I30"/>
    <mergeCell ref="B22:B24"/>
    <mergeCell ref="C22:C24"/>
    <mergeCell ref="D22:E23"/>
    <mergeCell ref="F22:F24"/>
    <mergeCell ref="G22:G23"/>
    <mergeCell ref="H23:I23"/>
    <mergeCell ref="H22:I22"/>
    <mergeCell ref="H26:I26"/>
    <mergeCell ref="H29:I29"/>
    <mergeCell ref="H27:I27"/>
    <mergeCell ref="B32:Q32"/>
    <mergeCell ref="B33:B34"/>
    <mergeCell ref="C33:C34"/>
    <mergeCell ref="D33:D34"/>
    <mergeCell ref="E33:E34"/>
    <mergeCell ref="F33:F34"/>
    <mergeCell ref="G33:G34"/>
    <mergeCell ref="H33:H34"/>
    <mergeCell ref="Q33:Q34"/>
    <mergeCell ref="I33:J33"/>
    <mergeCell ref="K33:L33"/>
    <mergeCell ref="M33:N33"/>
    <mergeCell ref="O33:P33"/>
    <mergeCell ref="B2:Q2"/>
    <mergeCell ref="B3:B4"/>
    <mergeCell ref="C3:C4"/>
    <mergeCell ref="D3:D4"/>
    <mergeCell ref="E3:E4"/>
    <mergeCell ref="F3:F4"/>
    <mergeCell ref="G3:G4"/>
    <mergeCell ref="H3:H4"/>
    <mergeCell ref="I3:J3"/>
    <mergeCell ref="K3:L3"/>
    <mergeCell ref="M3:N3"/>
    <mergeCell ref="Q3:Q4"/>
    <mergeCell ref="O3:P3"/>
    <mergeCell ref="B12:K12"/>
    <mergeCell ref="J25:K25"/>
    <mergeCell ref="J22:K24"/>
    <mergeCell ref="B21:K21"/>
    <mergeCell ref="H25:I25"/>
    <mergeCell ref="J15:K15"/>
    <mergeCell ref="J16:K16"/>
    <mergeCell ref="J18:K18"/>
    <mergeCell ref="J19:K19"/>
    <mergeCell ref="B13:B14"/>
    <mergeCell ref="D13:D14"/>
    <mergeCell ref="C13:C14"/>
    <mergeCell ref="J13:K14"/>
    <mergeCell ref="H24:I24"/>
    <mergeCell ref="J17:K17"/>
    <mergeCell ref="J27:K27"/>
    <mergeCell ref="H28:I28"/>
    <mergeCell ref="J28:K28"/>
    <mergeCell ref="J29:K29"/>
    <mergeCell ref="J26:K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FW Manhole Schedule</vt:lpstr>
      <vt:lpstr>SW Manhole Schedule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Steven Griffiths</cp:lastModifiedBy>
  <cp:lastPrinted>2013-11-15T13:28:01Z</cp:lastPrinted>
  <dcterms:created xsi:type="dcterms:W3CDTF">2013-04-09T21:00:14Z</dcterms:created>
  <dcterms:modified xsi:type="dcterms:W3CDTF">2016-12-12T16:53:53Z</dcterms:modified>
</cp:coreProperties>
</file>